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20490" windowHeight="6135" tabRatio="881" firstSheet="11" activeTab="2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'06'!$A$1:$S$72</definedName>
    <definedName name="_xlnm.Print_Area" localSheetId="22">'07'!$A$1:$T$72</definedName>
    <definedName name="_xlnm.Print_Area" localSheetId="23">'08'!$A$1:$N$27</definedName>
    <definedName name="_xlnm.Print_Area" localSheetId="26">'11'!$A$1:$U$30</definedName>
    <definedName name="_xlnm.Print_Area" localSheetId="1">'Mãu BC mien giam 8'!$A$1:$N$36</definedName>
    <definedName name="_xlnm.Print_Area" localSheetId="13">'PT 01'!$A$1:$C$37</definedName>
    <definedName name="_xlnm.Print_Area" localSheetId="15">'PT02'!$A$1:$C$40</definedName>
    <definedName name="_xlnm.Print_Area" localSheetId="17">'PT03'!$A$1:$C$43</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<sst xmlns="http://schemas.openxmlformats.org/spreadsheetml/2006/main" count="3749" uniqueCount="749">
  <si>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</si>
  <si>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</si>
  <si>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</si>
  <si>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</si>
  <si>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</si>
  <si>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</si>
  <si>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</si>
  <si>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</si>
  <si>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</si>
  <si>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</si>
  <si>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</si>
  <si>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</si>
  <si>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</si>
  <si>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</si>
  <si>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</si>
  <si>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</si>
  <si>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</si>
  <si>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</si>
  <si>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</si>
  <si>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</si>
  <si>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</si>
  <si>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</si>
  <si>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</si>
  <si>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</si>
  <si>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</si>
  <si>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</si>
  <si>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</si>
  <si>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</si>
  <si>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</si>
  <si>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</si>
  <si>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</si>
  <si>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</si>
  <si>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</si>
  <si>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</si>
  <si>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</si>
  <si>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</si>
  <si>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</si>
  <si>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</si>
  <si>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</si>
  <si>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</si>
  <si>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</si>
  <si>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</si>
  <si>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</si>
  <si>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</si>
  <si>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</si>
  <si>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</si>
  <si>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</si>
  <si>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</si>
  <si>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</si>
  <si>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</si>
  <si>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</si>
  <si>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</si>
  <si>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</si>
  <si>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</si>
  <si>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</si>
  <si>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</si>
  <si>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</si>
  <si>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</si>
  <si>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</si>
  <si>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</si>
  <si>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</si>
  <si>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</si>
  <si>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</si>
  <si>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</si>
  <si>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</si>
  <si>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</si>
  <si>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</si>
  <si>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</si>
  <si>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</si>
  <si>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</si>
  <si>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</si>
  <si>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</si>
  <si>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</si>
  <si>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</si>
  <si>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</si>
  <si>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</si>
  <si>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</si>
  <si>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</si>
  <si>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</si>
  <si>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</si>
  <si>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</si>
  <si>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</si>
  <si>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</si>
  <si>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</si>
  <si>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</si>
  <si>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</si>
  <si>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</si>
  <si>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</si>
  <si>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</si>
  <si>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</si>
  <si>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</si>
  <si>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</si>
  <si>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</si>
  <si>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</si>
  <si>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</si>
  <si>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</si>
  <si>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</si>
  <si>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</si>
  <si>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</si>
  <si>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</si>
  <si>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</si>
  <si>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</si>
  <si>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</si>
  <si>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</si>
  <si>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</si>
  <si>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</si>
  <si>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</si>
  <si>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</si>
  <si>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</si>
  <si>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</si>
  <si>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</si>
  <si>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</si>
  <si>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</si>
  <si>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</si>
  <si>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</si>
  <si>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</si>
  <si>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</si>
  <si>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</si>
  <si>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</si>
  <si>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</si>
  <si>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</si>
  <si>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</si>
  <si>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</si>
  <si>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</si>
  <si>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</si>
  <si>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</si>
  <si>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</si>
  <si>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</si>
  <si>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</si>
  <si>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</si>
  <si>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</si>
  <si>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</si>
  <si>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</si>
  <si>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</si>
  <si>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</si>
  <si>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</si>
  <si>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</si>
  <si>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</si>
  <si>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</si>
  <si>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</si>
  <si>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</si>
  <si>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</si>
  <si>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</si>
  <si>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</si>
  <si>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</si>
  <si>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</si>
  <si>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</si>
  <si>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</si>
  <si>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</si>
  <si>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</si>
  <si>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</si>
  <si>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</si>
  <si>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</si>
  <si>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</si>
  <si>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</si>
  <si>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</si>
  <si>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</si>
  <si>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</si>
  <si>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</si>
  <si>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</si>
  <si>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</si>
  <si>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</si>
  <si>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</si>
  <si>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</si>
  <si>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</si>
  <si>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</si>
  <si>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</si>
  <si>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</si>
  <si>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</si>
  <si>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</si>
  <si>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</si>
  <si>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</si>
  <si>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</si>
  <si>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</si>
  <si>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</si>
  <si>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</si>
  <si>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</si>
  <si>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</si>
  <si>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</si>
  <si>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</si>
  <si>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</si>
  <si>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</si>
  <si>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</si>
  <si>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</si>
  <si>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</si>
  <si>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</si>
  <si>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</si>
  <si>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</si>
  <si>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</si>
  <si>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</si>
  <si>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</si>
  <si>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</si>
  <si>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</si>
  <si>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</si>
  <si>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</si>
  <si>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</si>
  <si>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</si>
  <si>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</si>
  <si>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</si>
  <si>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</si>
  <si>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</si>
  <si>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</si>
  <si>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</si>
  <si>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</si>
  <si>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</si>
  <si>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</si>
  <si>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</si>
  <si>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</si>
  <si>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</si>
  <si>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</si>
  <si>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</si>
  <si>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</si>
  <si>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</si>
  <si>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</si>
  <si>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</si>
  <si>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</si>
  <si>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</si>
  <si>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</si>
  <si>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</si>
  <si>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</si>
  <si>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</si>
  <si>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</si>
  <si>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</si>
  <si>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</si>
  <si>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</si>
  <si>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</si>
  <si>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</si>
  <si>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</si>
  <si>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</si>
  <si>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</si>
  <si>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</si>
  <si>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</si>
  <si>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</si>
  <si>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</si>
  <si>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</si>
  <si>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</si>
  <si>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</si>
  <si>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</si>
  <si>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</si>
  <si>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</si>
  <si>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</si>
  <si>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</si>
  <si>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</si>
  <si>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</si>
  <si>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</si>
  <si>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</si>
  <si>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</si>
  <si>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</si>
  <si>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</si>
  <si>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</si>
  <si>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</si>
  <si>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</si>
  <si>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</si>
  <si>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</si>
  <si>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</si>
  <si>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</si>
  <si>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</si>
  <si>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</si>
  <si>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</si>
  <si>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</si>
  <si>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</si>
  <si>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</si>
  <si>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</si>
  <si>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</si>
  <si>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</si>
  <si>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</si>
  <si>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</si>
  <si>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</si>
  <si>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</si>
  <si>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</si>
  <si>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</si>
  <si>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</si>
  <si>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</si>
  <si>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</si>
  <si>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</si>
  <si>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</si>
  <si>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</si>
  <si>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</si>
  <si>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</si>
  <si>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</si>
  <si>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</si>
  <si>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</si>
  <si>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</si>
  <si>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</si>
  <si>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</si>
  <si>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</si>
  <si>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</si>
  <si>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</si>
  <si>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</si>
  <si>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</si>
  <si>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</si>
  <si>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</si>
  <si>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</si>
  <si>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</si>
  <si>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</si>
  <si>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</si>
  <si>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</si>
  <si>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</si>
  <si>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</si>
  <si>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</si>
  <si>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</si>
  <si>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</si>
  <si>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</si>
  <si>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</si>
  <si>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</si>
  <si>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</si>
  <si>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</si>
  <si>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</si>
  <si>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</si>
  <si>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</si>
  <si>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</si>
  <si>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</si>
  <si>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</si>
  <si>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</si>
  <si>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</si>
  <si>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</si>
  <si>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</si>
  <si>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</si>
  <si>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</si>
  <si>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</si>
  <si>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</si>
  <si>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</si>
  <si>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</si>
  <si>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</si>
  <si>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</si>
  <si>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</si>
  <si>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</si>
  <si>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</si>
  <si>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</si>
  <si>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</si>
  <si>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</si>
  <si>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</si>
  <si>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</si>
  <si>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</si>
  <si>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</si>
  <si>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</si>
  <si>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</si>
  <si>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</si>
  <si>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</si>
  <si>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</si>
  <si>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</si>
  <si>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</si>
  <si>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</si>
  <si>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</si>
  <si>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</si>
  <si>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</si>
  <si>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</si>
  <si>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</si>
  <si>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</si>
  <si>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</si>
  <si>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</si>
  <si>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</si>
  <si>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</si>
  <si>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</si>
  <si>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</si>
  <si>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</si>
  <si>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</si>
  <si>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</si>
  <si>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</si>
  <si>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</si>
  <si>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</si>
  <si>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</si>
  <si>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</si>
  <si>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</si>
  <si>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</si>
  <si>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</si>
  <si>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</si>
  <si>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</si>
  <si>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</si>
  <si>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</si>
  <si>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</si>
  <si>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</si>
  <si>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</si>
  <si>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</si>
  <si>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</si>
  <si>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</si>
  <si>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</si>
  <si>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</si>
  <si>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</si>
  <si>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</si>
  <si>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</si>
  <si>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</si>
  <si>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</si>
  <si>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</si>
  <si>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</si>
  <si>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</si>
  <si>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</si>
  <si>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</si>
  <si>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</si>
  <si>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</si>
  <si>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</si>
  <si>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</si>
  <si>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</si>
  <si>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</si>
  <si>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</si>
  <si>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</si>
  <si>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</si>
  <si>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</si>
  <si>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</si>
  <si>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</si>
  <si>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</si>
  <si>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</si>
  <si>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</si>
  <si>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</si>
  <si>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</si>
  <si>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</si>
  <si>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</si>
  <si>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</si>
  <si>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</si>
  <si>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</si>
  <si>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</si>
  <si>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</si>
  <si>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</si>
  <si>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</si>
  <si>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</si>
  <si>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</si>
  <si>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</si>
  <si>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</si>
  <si>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</si>
  <si>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</si>
  <si>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</si>
  <si>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</si>
  <si>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</si>
  <si>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</si>
  <si>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</si>
  <si>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</si>
  <si>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</si>
  <si>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</si>
  <si>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</si>
  <si>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</si>
  <si>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</si>
  <si>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</si>
  <si>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</si>
  <si>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</si>
  <si>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</si>
  <si>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</si>
  <si>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</si>
  <si>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</si>
  <si>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</si>
  <si>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</si>
  <si>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</si>
  <si>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</si>
  <si>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</si>
  <si>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</si>
  <si>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</si>
  <si>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</si>
  <si>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</si>
  <si>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</si>
  <si>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</si>
  <si>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</si>
  <si>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</si>
  <si>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</si>
  <si>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</si>
  <si>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</si>
  <si>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</si>
  <si>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</si>
  <si>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</si>
  <si>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</si>
  <si>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</si>
  <si>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</si>
  <si>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</si>
  <si>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</si>
  <si>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</si>
  <si>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</si>
  <si>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</si>
  <si>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</si>
  <si>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</si>
  <si>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</si>
  <si>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</si>
  <si>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</si>
  <si>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</si>
  <si>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</si>
  <si>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</si>
  <si>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</si>
  <si>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</si>
  <si>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</si>
  <si>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</si>
  <si>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</si>
  <si>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</si>
  <si>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</si>
  <si>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</si>
  <si>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</si>
  <si>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</si>
  <si>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</si>
  <si>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</si>
  <si>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</si>
  <si>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</si>
  <si>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</si>
  <si>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</si>
  <si>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</si>
  <si>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</si>
  <si>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</si>
  <si>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</si>
  <si>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</si>
  <si>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</si>
  <si>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</si>
  <si>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</si>
  <si>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</si>
  <si>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</si>
  <si>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</si>
  <si>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</si>
  <si>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</si>
  <si>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</si>
  <si>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</si>
  <si>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</si>
  <si>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</si>
  <si>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</si>
  <si>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</si>
  <si>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</si>
  <si>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</si>
  <si>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</si>
  <si>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</si>
  <si>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</si>
  <si>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</si>
  <si>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</si>
  <si>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</si>
  <si>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</si>
  <si>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</si>
  <si>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</si>
  <si>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</si>
  <si>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</si>
  <si>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</si>
  <si>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</si>
  <si>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</si>
  <si>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</si>
  <si>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</si>
  <si>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</si>
  <si>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</si>
  <si>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</si>
  <si>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</si>
  <si>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</si>
  <si>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</si>
  <si>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</si>
  <si>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</si>
  <si>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</si>
  <si>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</si>
  <si>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</si>
  <si>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</si>
  <si>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</si>
  <si>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</si>
  <si>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</si>
  <si>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</si>
  <si>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</si>
  <si>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</si>
  <si>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</si>
  <si>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</si>
  <si>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</si>
  <si>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</si>
  <si>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</si>
  <si>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</si>
  <si>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</si>
  <si>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</si>
  <si>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</si>
  <si>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</si>
  <si>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</si>
  <si>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</si>
  <si>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</si>
  <si>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</si>
  <si>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</si>
  <si>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</si>
  <si>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</si>
  <si>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</si>
  <si>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</si>
  <si>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</si>
  <si>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</si>
  <si>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</si>
  <si>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</si>
  <si>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</si>
  <si>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</si>
  <si>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</si>
  <si>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</si>
  <si>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</si>
  <si>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</si>
  <si>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</si>
  <si>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</si>
  <si>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</si>
  <si>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</si>
  <si>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</si>
  <si>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</si>
  <si>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</si>
  <si>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</si>
  <si>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</si>
  <si>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</si>
  <si>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</si>
  <si>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</si>
  <si>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</si>
  <si>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</si>
  <si>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</si>
  <si>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</si>
  <si>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</si>
  <si>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</si>
  <si>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</si>
  <si>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</si>
  <si>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</si>
  <si>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</si>
  <si>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</si>
  <si>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</si>
  <si>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</si>
  <si>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</si>
  <si>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</si>
  <si>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</si>
  <si>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</si>
  <si>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</si>
  <si>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</si>
  <si>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</si>
  <si>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</si>
  <si>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</si>
  <si>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</si>
  <si>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</si>
  <si>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</si>
  <si>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</si>
  <si>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</si>
  <si>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</si>
  <si>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</si>
  <si>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</si>
  <si>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</si>
  <si>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</si>
  <si>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</si>
  <si>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</si>
  <si>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</si>
  <si>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</si>
  <si>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</si>
  <si>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</si>
  <si>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</si>
  <si>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</si>
  <si>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</si>
  <si>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</si>
  <si>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</si>
  <si>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</si>
  <si>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</si>
  <si>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</si>
  <si>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</si>
  <si>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</si>
  <si>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</si>
  <si>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</si>
  <si>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</si>
  <si>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</si>
  <si>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</si>
  <si>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</si>
  <si>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</si>
  <si>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</si>
  <si>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</si>
  <si>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</si>
  <si>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</si>
  <si>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</si>
  <si>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</si>
  <si>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</si>
  <si>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</si>
  <si>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</si>
  <si>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</si>
  <si>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</si>
  <si>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</si>
  <si>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</si>
  <si>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</si>
  <si>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</si>
  <si>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</si>
  <si>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</si>
  <si>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</si>
  <si>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</si>
  <si>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</si>
  <si>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</si>
  <si>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</si>
  <si>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</si>
  <si>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</si>
  <si>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</si>
  <si>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</si>
  <si>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</si>
  <si>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</si>
  <si>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</si>
  <si>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</si>
  <si>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</si>
  <si>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</si>
  <si>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</si>
  <si>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</si>
  <si>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</si>
  <si>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</si>
  <si>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</si>
  <si>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</si>
  <si>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</si>
  <si>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</si>
  <si>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</si>
  <si>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</si>
  <si>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</si>
  <si>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</si>
  <si>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</si>
  <si>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Cục THADS tỉnh</t>
  </si>
  <si>
    <t>Trần Phước</t>
  </si>
  <si>
    <t>Trần Văn Hiếu</t>
  </si>
  <si>
    <t>Trần Mạnh Đức</t>
  </si>
  <si>
    <t>Ngô Thị Khoa</t>
  </si>
  <si>
    <t>….</t>
  </si>
  <si>
    <t>Phan Rang - Tháp Chàm</t>
  </si>
  <si>
    <t>Nguyễn Huy Bình</t>
  </si>
  <si>
    <t>Huỳnh Thị Thùy Dung</t>
  </si>
  <si>
    <t>Lê Hữu Hồng</t>
  </si>
  <si>
    <t>Nguyễn Kỳ Khoa</t>
  </si>
  <si>
    <t>Trần Hoàng Ly</t>
  </si>
  <si>
    <t>Nguyễn Ngọc Bảo</t>
  </si>
  <si>
    <t>Ninh Phước</t>
  </si>
  <si>
    <t>Trần Thuận</t>
  </si>
  <si>
    <t>2.3</t>
  </si>
  <si>
    <t>Ngô Hồng Linh</t>
  </si>
  <si>
    <t>2.4</t>
  </si>
  <si>
    <t>Lộ Quang Thoại</t>
  </si>
  <si>
    <t>Ninh Sơn</t>
  </si>
  <si>
    <t>Đỗ Văn Hùng</t>
  </si>
  <si>
    <t>Nghiêm Thị Thư</t>
  </si>
  <si>
    <t>3.4</t>
  </si>
  <si>
    <t>Kiều Tháp</t>
  </si>
  <si>
    <t>Ninh Hải</t>
  </si>
  <si>
    <t>Lê Hoàng Kim</t>
  </si>
  <si>
    <t>Lữ Thị Bích Thúy</t>
  </si>
  <si>
    <t>Sử Thị Hồng</t>
  </si>
  <si>
    <t>Trần Thị Qua</t>
  </si>
  <si>
    <t>Vũ Thế Dân</t>
  </si>
  <si>
    <t>Thuận Bắc</t>
  </si>
  <si>
    <t>Huỳnh Ngọc Huệ</t>
  </si>
  <si>
    <t>Lộ Phú Vinh</t>
  </si>
  <si>
    <t>Nguyễn Xuân Huỳnh</t>
  </si>
  <si>
    <t>Thuận Nam</t>
  </si>
  <si>
    <t>6.1</t>
  </si>
  <si>
    <t>Bá Trung Việt</t>
  </si>
  <si>
    <t>6.2</t>
  </si>
  <si>
    <t>Đàng Công Duy</t>
  </si>
  <si>
    <t>6.3</t>
  </si>
  <si>
    <t>Huỳnh Khánh Cao</t>
  </si>
  <si>
    <t>Bác Ái</t>
  </si>
  <si>
    <t>7.1</t>
  </si>
  <si>
    <t>Thành Ngọc Thạng</t>
  </si>
  <si>
    <t>7.2</t>
  </si>
  <si>
    <t>Nguyễn Thanh Tâm</t>
  </si>
  <si>
    <t>CTHADS tỉnh Ninh Thuận</t>
  </si>
  <si>
    <t>Trần Minh Tuân</t>
  </si>
  <si>
    <t>Chi cục TP Phan Rang-Tháp Chàm</t>
  </si>
  <si>
    <t>Chi cục huyện Ninh Phước</t>
  </si>
  <si>
    <t>Chi cục huyện Ninh Sơn</t>
  </si>
  <si>
    <t>Chi cục huyện Ninh Hải</t>
  </si>
  <si>
    <t>Chi cục huyện Thuận Bắc</t>
  </si>
  <si>
    <t>Chi cục huyện Thuận Nam</t>
  </si>
  <si>
    <t>Chi cục huyện Bác Ái</t>
  </si>
  <si>
    <t xml:space="preserve">   KẾT QUẢ THI HÀNH ÁN DÂN SỰ TÍNH BẰNG TIỀN</t>
  </si>
  <si>
    <t>Hà Ngọc Sơn</t>
  </si>
  <si>
    <t>Nguyễn Ngọc Tuấn</t>
  </si>
  <si>
    <t>Lê Văn Quốc Hùng</t>
  </si>
  <si>
    <t>Phan Thị Thanh Hồng</t>
  </si>
  <si>
    <t>Đinh Đúc Trọng</t>
  </si>
  <si>
    <t>Nguyễn Thị Thu Hiền</t>
  </si>
  <si>
    <r>
      <rPr>
        <sz val="12"/>
        <color indexed="10"/>
        <rFont val="Times New Roman"/>
        <family val="1"/>
      </rPr>
      <t>12</t>
    </r>
    <r>
      <rPr>
        <sz val="12"/>
        <rFont val="Times New Roman"/>
        <family val="1"/>
      </rPr>
      <t xml:space="preserve"> tháng / năm 2017</t>
    </r>
  </si>
  <si>
    <t>Ninh Thuận, ngày  30 tháng 9 năm 2017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</si>
</sst>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_);_(* \(#,##0\);_(* &quot;&quot;??_);_(@_)"/>
  </numFmts>
  <fonts count="155">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6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sz val="11"/>
      <color indexed="10"/>
      <name val="Arial"/>
      <family val="2"/>
    </font>
    <font>
      <sz val="12"/>
      <color indexed="63"/>
      <name val="Times New Roman"/>
      <family val="1"/>
    </font>
    <font>
      <b/>
      <sz val="12"/>
      <name val="Cambria"/>
      <family val="1"/>
    </font>
    <font>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6"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36"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6"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6"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36"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36"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6"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6"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6"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6"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6"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37"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37"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37"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37"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7"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37"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37"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37"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37"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7"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7"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38"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39" fillId="37" borderId="1" applyNumberFormat="0" applyAlignment="0" applyProtection="0"/>
    <xf numFmtId="0" fontId="45" fillId="38" borderId="2" applyNumberFormat="0" applyAlignment="0" applyProtection="0"/>
    <xf numFmtId="0" fontId="45" fillId="38" borderId="2" applyNumberFormat="0" applyAlignment="0" applyProtection="0"/>
    <xf numFmtId="0" fontId="140"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2"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3"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4"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5"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46" fillId="42" borderId="1" applyNumberFormat="0" applyAlignment="0" applyProtection="0"/>
    <xf numFmtId="0" fontId="52" fillId="9" borderId="2" applyNumberFormat="0" applyAlignment="0" applyProtection="0"/>
    <xf numFmtId="0" fontId="52" fillId="9" borderId="2" applyNumberFormat="0" applyAlignment="0" applyProtection="0"/>
    <xf numFmtId="0" fontId="147"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48"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49"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0"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1"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58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8" fillId="0" borderId="20" xfId="135" applyNumberFormat="1" applyFont="1" applyFill="1" applyBorder="1" applyAlignment="1">
      <alignment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7"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7"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39" xfId="0"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49" fontId="11" fillId="0" borderId="39" xfId="0" applyNumberFormat="1" applyFont="1" applyFill="1" applyBorder="1" applyAlignment="1" applyProtection="1">
      <alignment horizontal="center" vertical="center"/>
      <protection/>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12" fillId="0" borderId="39" xfId="0"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3" fontId="8" fillId="0"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1"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53"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60" fillId="0" borderId="20"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2" fillId="0" borderId="20" xfId="137" applyNumberFormat="1" applyFont="1" applyFill="1" applyBorder="1" applyAlignment="1">
      <alignment horizontal="center" vertical="center"/>
      <protection/>
    </xf>
    <xf numFmtId="49" fontId="12" fillId="0" borderId="20" xfId="137" applyNumberFormat="1" applyFont="1" applyFill="1" applyBorder="1" applyAlignment="1">
      <alignment horizontal="left" vertical="center"/>
      <protection/>
    </xf>
    <xf numFmtId="49" fontId="12" fillId="0" borderId="23" xfId="137" applyNumberFormat="1" applyFont="1" applyFill="1" applyBorder="1" applyAlignment="1">
      <alignment horizontal="center" vertical="center"/>
      <protection/>
    </xf>
    <xf numFmtId="49" fontId="8" fillId="0" borderId="20" xfId="137" applyNumberFormat="1" applyFont="1" applyFill="1" applyBorder="1" applyAlignment="1">
      <alignment horizontal="center" vertical="center"/>
      <protection/>
    </xf>
    <xf numFmtId="49" fontId="8" fillId="0" borderId="20" xfId="137" applyNumberFormat="1" applyFont="1" applyFill="1" applyBorder="1" applyAlignment="1">
      <alignment horizontal="left"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49" fontId="12" fillId="0" borderId="23" xfId="137" applyNumberFormat="1" applyFont="1" applyFill="1" applyBorder="1" applyAlignment="1">
      <alignment horizontal="center"/>
      <protection/>
    </xf>
    <xf numFmtId="49" fontId="8" fillId="0" borderId="23" xfId="137" applyNumberFormat="1" applyFont="1" applyFill="1" applyBorder="1" applyAlignment="1">
      <alignment horizontal="center"/>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22" xfId="140" applyNumberFormat="1" applyFont="1" applyFill="1" applyBorder="1" applyAlignment="1">
      <alignment horizontal="left"/>
      <protection/>
    </xf>
    <xf numFmtId="49" fontId="7" fillId="0" borderId="22" xfId="140" applyNumberFormat="1" applyFont="1" applyFill="1" applyBorder="1" applyAlignment="1">
      <alignment horizontal="left"/>
      <protection/>
    </xf>
    <xf numFmtId="49" fontId="17" fillId="0" borderId="20"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26" xfId="140" applyNumberFormat="1" applyFont="1" applyFill="1" applyBorder="1" applyAlignment="1">
      <alignment wrapText="1"/>
      <protection/>
    </xf>
    <xf numFmtId="49" fontId="80" fillId="0" borderId="25" xfId="140" applyNumberFormat="1" applyFont="1" applyFill="1" applyBorder="1" applyAlignment="1">
      <alignment wrapText="1"/>
      <protection/>
    </xf>
    <xf numFmtId="49" fontId="110" fillId="0" borderId="37" xfId="140" applyNumberFormat="1" applyFont="1" applyFill="1" applyBorder="1" applyAlignment="1">
      <alignment horizontal="center" wrapText="1"/>
      <protection/>
    </xf>
    <xf numFmtId="49" fontId="24" fillId="0" borderId="23"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12"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left" vertical="center"/>
      <protection/>
    </xf>
    <xf numFmtId="49" fontId="29" fillId="0" borderId="0" xfId="140" applyNumberFormat="1" applyFont="1" applyFill="1" applyBorder="1" applyAlignment="1">
      <alignment vertical="center" textRotation="90" wrapText="1"/>
      <protection/>
    </xf>
    <xf numFmtId="49" fontId="12" fillId="0" borderId="23" xfId="140" applyNumberFormat="1" applyFont="1" applyFill="1" applyBorder="1" applyAlignment="1">
      <alignment horizontal="center" vertical="center"/>
      <protection/>
    </xf>
    <xf numFmtId="49" fontId="8" fillId="0" borderId="23" xfId="140" applyNumberFormat="1" applyFont="1" applyFill="1" applyBorder="1" applyAlignment="1">
      <alignment horizontal="center" vertic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22" xfId="140" applyFont="1" applyFill="1" applyBorder="1" applyAlignment="1">
      <alignment horizontal="left"/>
      <protection/>
    </xf>
    <xf numFmtId="0" fontId="31" fillId="0" borderId="20"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6" xfId="140" applyFont="1" applyFill="1" applyBorder="1" applyAlignment="1">
      <alignment wrapText="1"/>
      <protection/>
    </xf>
    <xf numFmtId="0" fontId="80" fillId="0" borderId="25" xfId="140" applyFont="1" applyFill="1" applyBorder="1" applyAlignment="1">
      <alignment wrapText="1"/>
      <protection/>
    </xf>
    <xf numFmtId="3" fontId="110" fillId="0" borderId="37" xfId="140" applyNumberFormat="1" applyFont="1" applyFill="1" applyBorder="1" applyAlignment="1">
      <alignment horizontal="center" wrapText="1"/>
      <protection/>
    </xf>
    <xf numFmtId="0" fontId="24" fillId="0" borderId="23" xfId="140" applyFont="1" applyFill="1" applyBorder="1" applyAlignment="1">
      <alignment horizontal="center"/>
      <protection/>
    </xf>
    <xf numFmtId="0" fontId="110" fillId="0" borderId="37" xfId="140" applyFont="1" applyFill="1" applyBorder="1" applyAlignment="1">
      <alignment horizontal="center" wrapText="1"/>
      <protection/>
    </xf>
    <xf numFmtId="0" fontId="11" fillId="0" borderId="20" xfId="140" applyFont="1" applyFill="1" applyBorder="1" applyAlignment="1">
      <alignment horizontal="center" vertical="center"/>
      <protection/>
    </xf>
    <xf numFmtId="0" fontId="11" fillId="0" borderId="20" xfId="140" applyFont="1" applyFill="1" applyBorder="1" applyAlignment="1">
      <alignment horizontal="left" vertical="center"/>
      <protection/>
    </xf>
    <xf numFmtId="0" fontId="11" fillId="0" borderId="23" xfId="140" applyFont="1" applyFill="1" applyBorder="1" applyAlignment="1">
      <alignment horizontal="center" vertical="center"/>
      <protection/>
    </xf>
    <xf numFmtId="0" fontId="10" fillId="0" borderId="23"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22" xfId="140" applyNumberFormat="1" applyFont="1" applyFill="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protection/>
    </xf>
    <xf numFmtId="49" fontId="11" fillId="0" borderId="23" xfId="140" applyNumberFormat="1" applyFont="1" applyFill="1" applyBorder="1" applyAlignment="1">
      <alignment horizontal="center" vertical="center"/>
      <protection/>
    </xf>
    <xf numFmtId="49" fontId="10" fillId="0" borderId="23" xfId="140" applyNumberFormat="1" applyFont="1" applyFill="1" applyBorder="1" applyAlignment="1">
      <alignment horizontal="center"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20" xfId="140" applyFont="1" applyFill="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22" xfId="140" applyNumberFormat="1" applyFont="1" applyFill="1" applyBorder="1" applyAlignment="1">
      <alignment horizontal="center"/>
      <protection/>
    </xf>
    <xf numFmtId="49" fontId="10" fillId="0" borderId="22" xfId="140" applyNumberFormat="1" applyFont="1" applyFill="1" applyBorder="1" applyAlignment="1">
      <alignment/>
      <protection/>
    </xf>
    <xf numFmtId="49" fontId="32" fillId="0" borderId="0" xfId="140" applyNumberFormat="1" applyFont="1" applyFill="1" applyAlignment="1">
      <alignment vertical="center"/>
      <protection/>
    </xf>
    <xf numFmtId="0" fontId="10" fillId="0" borderId="20" xfId="140" applyFont="1" applyFill="1" applyBorder="1" applyAlignment="1">
      <alignment horizontal="center"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22" xfId="140" applyNumberFormat="1" applyFont="1" applyFill="1" applyBorder="1" applyAlignment="1">
      <alignment/>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27"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20" xfId="140" applyFont="1" applyFill="1" applyBorder="1" applyAlignment="1">
      <alignment horizontal="center" vertical="center" wrapText="1"/>
      <protection/>
    </xf>
    <xf numFmtId="3" fontId="23" fillId="0" borderId="20"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20" xfId="140" applyNumberFormat="1" applyFont="1" applyFill="1" applyBorder="1" applyAlignment="1">
      <alignment horizontal="center" vertical="center" wrapText="1"/>
      <protection/>
    </xf>
    <xf numFmtId="0" fontId="18" fillId="0" borderId="20" xfId="140" applyFont="1" applyFill="1" applyBorder="1" applyAlignment="1">
      <alignment horizontal="center"/>
      <protection/>
    </xf>
    <xf numFmtId="0" fontId="18" fillId="0" borderId="38" xfId="140" applyFont="1" applyFill="1" applyBorder="1" applyAlignment="1">
      <alignment horizontal="center"/>
      <protection/>
    </xf>
    <xf numFmtId="0" fontId="11" fillId="0" borderId="39" xfId="140" applyFont="1" applyFill="1" applyBorder="1" applyAlignment="1">
      <alignment horizontal="center" vertical="center"/>
      <protection/>
    </xf>
    <xf numFmtId="0" fontId="10" fillId="0" borderId="39" xfId="140" applyFont="1" applyFill="1" applyBorder="1" applyAlignment="1">
      <alignment horizontal="center" vertical="center"/>
      <protection/>
    </xf>
    <xf numFmtId="0" fontId="10" fillId="0" borderId="0" xfId="140"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22"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12" fillId="0" borderId="39" xfId="0" applyNumberFormat="1" applyFont="1" applyFill="1" applyBorder="1" applyAlignment="1" applyProtection="1">
      <alignment horizontal="center" vertical="center" wrapText="1"/>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22" xfId="140" applyFont="1" applyFill="1" applyBorder="1" applyAlignment="1">
      <alignment/>
      <protection/>
    </xf>
    <xf numFmtId="0" fontId="18" fillId="0" borderId="22"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54" fillId="0" borderId="0" xfId="0" applyNumberFormat="1" applyFont="1" applyAlignment="1">
      <alignment/>
    </xf>
    <xf numFmtId="2" fontId="154" fillId="0" borderId="0" xfId="0" applyNumberFormat="1" applyFont="1" applyAlignment="1">
      <alignment horizontal="left"/>
    </xf>
    <xf numFmtId="0" fontId="154" fillId="0" borderId="0" xfId="0" applyNumberFormat="1" applyFont="1" applyAlignment="1">
      <alignment/>
    </xf>
    <xf numFmtId="0" fontId="154" fillId="0" borderId="0" xfId="0" applyFont="1" applyBorder="1" applyAlignment="1">
      <alignment/>
    </xf>
    <xf numFmtId="0" fontId="0" fillId="49" borderId="40" xfId="0" applyFont="1" applyFill="1" applyBorder="1" applyAlignment="1">
      <alignment/>
    </xf>
    <xf numFmtId="49" fontId="12" fillId="0" borderId="20" xfId="0" applyNumberFormat="1" applyFont="1" applyFill="1" applyBorder="1" applyAlignment="1" applyProtection="1">
      <alignment horizontal="left" vertical="center" wrapText="1"/>
      <protection/>
    </xf>
    <xf numFmtId="49" fontId="8" fillId="0" borderId="20" xfId="135" applyNumberFormat="1" applyFont="1" applyFill="1" applyBorder="1" applyAlignment="1">
      <alignment horizontal="left" vertical="center"/>
      <protection/>
    </xf>
    <xf numFmtId="49" fontId="12" fillId="0" borderId="20" xfId="135" applyNumberFormat="1" applyFont="1" applyFill="1" applyBorder="1" applyAlignment="1">
      <alignment horizontal="left" vertical="center" wrapText="1"/>
      <protection/>
    </xf>
    <xf numFmtId="49" fontId="8" fillId="0" borderId="20" xfId="0" applyNumberFormat="1" applyFont="1" applyFill="1" applyBorder="1" applyAlignment="1" applyProtection="1">
      <alignment horizontal="left" vertical="center" wrapText="1"/>
      <protection/>
    </xf>
    <xf numFmtId="49" fontId="12" fillId="0" borderId="20" xfId="135" applyNumberFormat="1" applyFont="1" applyFill="1" applyBorder="1" applyAlignment="1">
      <alignment horizontal="left" vertical="center"/>
      <protection/>
    </xf>
    <xf numFmtId="49" fontId="8" fillId="0" borderId="20" xfId="135" applyNumberFormat="1" applyFont="1" applyFill="1" applyBorder="1" applyAlignment="1">
      <alignment horizontal="left" vertical="center" wrapText="1"/>
      <protection/>
    </xf>
    <xf numFmtId="49" fontId="8" fillId="0" borderId="20" xfId="0" applyNumberFormat="1" applyFont="1" applyFill="1" applyBorder="1" applyAlignment="1" applyProtection="1">
      <alignment horizontal="left" vertical="center"/>
      <protection/>
    </xf>
    <xf numFmtId="49" fontId="8" fillId="0" borderId="20" xfId="0" applyNumberFormat="1" applyFont="1" applyFill="1" applyBorder="1" applyAlignment="1" applyProtection="1">
      <alignment vertical="center"/>
      <protection/>
    </xf>
    <xf numFmtId="49" fontId="8" fillId="0" borderId="20" xfId="135" applyNumberFormat="1" applyFont="1" applyFill="1" applyBorder="1" applyAlignment="1">
      <alignment vertical="center" wrapText="1"/>
      <protection/>
    </xf>
    <xf numFmtId="49" fontId="12" fillId="0" borderId="20" xfId="135" applyNumberFormat="1" applyFont="1" applyFill="1" applyBorder="1" applyAlignment="1">
      <alignment vertical="center"/>
      <protection/>
    </xf>
    <xf numFmtId="10" fontId="17" fillId="0" borderId="38" xfId="131" applyNumberFormat="1" applyFont="1" applyFill="1" applyBorder="1" applyAlignment="1">
      <alignment horizontal="right" vertical="center"/>
      <protection/>
    </xf>
    <xf numFmtId="194" fontId="12" fillId="48" borderId="20" xfId="0" applyNumberFormat="1" applyFont="1" applyFill="1" applyBorder="1" applyAlignment="1">
      <alignment horizontal="center" vertical="center"/>
    </xf>
    <xf numFmtId="194" fontId="12" fillId="0" borderId="20" xfId="0" applyNumberFormat="1" applyFont="1" applyFill="1" applyBorder="1" applyAlignment="1">
      <alignment horizontal="center" vertical="center"/>
    </xf>
    <xf numFmtId="194" fontId="8" fillId="0" borderId="20" xfId="96" applyNumberFormat="1" applyFont="1" applyBorder="1" applyAlignment="1">
      <alignment horizontal="center" vertical="center"/>
    </xf>
    <xf numFmtId="194" fontId="11" fillId="48" borderId="20" xfId="0" applyNumberFormat="1" applyFont="1" applyFill="1" applyBorder="1" applyAlignment="1">
      <alignment horizontal="center" vertical="center" wrapText="1"/>
    </xf>
    <xf numFmtId="194" fontId="11" fillId="0" borderId="20" xfId="0" applyNumberFormat="1" applyFont="1" applyFill="1" applyBorder="1" applyAlignment="1">
      <alignment horizontal="center"/>
    </xf>
    <xf numFmtId="194" fontId="21" fillId="0" borderId="20" xfId="0" applyNumberFormat="1" applyFont="1" applyFill="1" applyBorder="1" applyAlignment="1">
      <alignment horizontal="center" vertical="center" wrapText="1"/>
    </xf>
    <xf numFmtId="194" fontId="11" fillId="48" borderId="20" xfId="0" applyNumberFormat="1" applyFont="1" applyFill="1" applyBorder="1" applyAlignment="1">
      <alignment horizontal="center"/>
    </xf>
    <xf numFmtId="194" fontId="12" fillId="48" borderId="20" xfId="0" applyNumberFormat="1" applyFont="1" applyFill="1" applyBorder="1" applyAlignment="1">
      <alignment horizontal="center"/>
    </xf>
    <xf numFmtId="194" fontId="7" fillId="0" borderId="20" xfId="0" applyNumberFormat="1" applyFont="1" applyFill="1" applyBorder="1" applyAlignment="1">
      <alignment horizontal="center"/>
    </xf>
    <xf numFmtId="194" fontId="0" fillId="0" borderId="20" xfId="0" applyNumberFormat="1" applyFont="1" applyFill="1" applyBorder="1" applyAlignment="1">
      <alignment horizontal="center"/>
    </xf>
    <xf numFmtId="194" fontId="7" fillId="48" borderId="20" xfId="0" applyNumberFormat="1" applyFont="1" applyFill="1" applyBorder="1" applyAlignment="1">
      <alignment horizontal="center"/>
    </xf>
    <xf numFmtId="194" fontId="17" fillId="48" borderId="37" xfId="139" applyNumberFormat="1" applyFont="1" applyFill="1" applyBorder="1" applyAlignment="1">
      <alignment horizontal="center" wrapText="1"/>
      <protection/>
    </xf>
    <xf numFmtId="194" fontId="11" fillId="0" borderId="20" xfId="139" applyNumberFormat="1" applyFont="1" applyFill="1" applyBorder="1" applyAlignment="1">
      <alignment horizontal="center" vertical="center"/>
      <protection/>
    </xf>
    <xf numFmtId="194" fontId="10" fillId="0" borderId="20" xfId="139" applyNumberFormat="1" applyFont="1" applyFill="1" applyBorder="1" applyAlignment="1">
      <alignment horizontal="center" vertical="center"/>
      <protection/>
    </xf>
    <xf numFmtId="194" fontId="11" fillId="48" borderId="20" xfId="139" applyNumberFormat="1" applyFont="1" applyFill="1" applyBorder="1" applyAlignment="1">
      <alignment horizontal="center" vertical="center"/>
      <protection/>
    </xf>
    <xf numFmtId="194" fontId="17" fillId="48" borderId="37" xfId="139" applyNumberFormat="1" applyFont="1" applyFill="1" applyBorder="1" applyAlignment="1">
      <alignment horizontal="center" vertical="center" wrapText="1"/>
      <protection/>
    </xf>
    <xf numFmtId="194" fontId="11" fillId="47" borderId="20" xfId="139" applyNumberFormat="1" applyFont="1" applyFill="1" applyBorder="1" applyAlignment="1">
      <alignment horizontal="center" vertical="center"/>
      <protection/>
    </xf>
    <xf numFmtId="194" fontId="10" fillId="47" borderId="20" xfId="139" applyNumberFormat="1" applyFont="1" applyFill="1" applyBorder="1" applyAlignment="1">
      <alignment horizontal="center" vertical="center"/>
      <protection/>
    </xf>
    <xf numFmtId="194" fontId="13" fillId="47" borderId="20" xfId="139" applyNumberFormat="1" applyFont="1" applyFill="1" applyBorder="1" applyAlignment="1" applyProtection="1">
      <alignment horizontal="center" vertical="center"/>
      <protection/>
    </xf>
    <xf numFmtId="194" fontId="10" fillId="0" borderId="20" xfId="139" applyNumberFormat="1" applyFont="1" applyBorder="1" applyAlignment="1">
      <alignment horizontal="center" vertical="center"/>
      <protection/>
    </xf>
    <xf numFmtId="49" fontId="8" fillId="0" borderId="20" xfId="137" applyNumberFormat="1" applyFont="1" applyFill="1" applyBorder="1" applyAlignment="1">
      <alignment horizontal="left" vertical="center" wrapText="1"/>
      <protection/>
    </xf>
    <xf numFmtId="194" fontId="26" fillId="48" borderId="20" xfId="139" applyNumberFormat="1" applyFont="1" applyFill="1" applyBorder="1" applyAlignment="1">
      <alignment horizontal="center" vertical="center"/>
      <protection/>
    </xf>
    <xf numFmtId="194" fontId="10" fillId="48" borderId="23" xfId="139" applyNumberFormat="1" applyFont="1" applyFill="1" applyBorder="1" applyAlignment="1">
      <alignment horizontal="center" vertical="center"/>
      <protection/>
    </xf>
    <xf numFmtId="194" fontId="10" fillId="48" borderId="20" xfId="139" applyNumberFormat="1" applyFont="1" applyFill="1" applyBorder="1" applyAlignment="1">
      <alignment horizontal="center" vertical="center"/>
      <protection/>
    </xf>
    <xf numFmtId="194" fontId="24" fillId="0" borderId="20" xfId="139" applyNumberFormat="1" applyFont="1" applyBorder="1" applyAlignment="1">
      <alignment horizontal="center" vertical="center"/>
      <protection/>
    </xf>
    <xf numFmtId="194" fontId="24" fillId="48" borderId="20" xfId="139" applyNumberFormat="1" applyFont="1" applyFill="1" applyBorder="1" applyAlignment="1">
      <alignment horizontal="center" vertical="center"/>
      <protection/>
    </xf>
    <xf numFmtId="194" fontId="11" fillId="48" borderId="27" xfId="139" applyNumberFormat="1" applyFont="1" applyFill="1" applyBorder="1" applyAlignment="1">
      <alignment horizontal="center" vertical="center"/>
      <protection/>
    </xf>
    <xf numFmtId="194" fontId="12" fillId="48" borderId="20" xfId="139" applyNumberFormat="1" applyFont="1" applyFill="1" applyBorder="1" applyAlignment="1">
      <alignment horizontal="center" vertical="center"/>
      <protection/>
    </xf>
    <xf numFmtId="194" fontId="0" fillId="0" borderId="20" xfId="139" applyNumberFormat="1" applyFont="1" applyBorder="1" applyAlignment="1">
      <alignment horizontal="center" vertical="center"/>
      <protection/>
    </xf>
    <xf numFmtId="194" fontId="7" fillId="0" borderId="20" xfId="139" applyNumberFormat="1" applyFont="1" applyBorder="1" applyAlignment="1">
      <alignment horizontal="center" vertical="center"/>
      <protection/>
    </xf>
    <xf numFmtId="194" fontId="0" fillId="48" borderId="20" xfId="139" applyNumberFormat="1" applyFont="1" applyFill="1" applyBorder="1" applyAlignment="1">
      <alignment horizontal="center" vertical="center"/>
      <protection/>
    </xf>
    <xf numFmtId="194" fontId="12" fillId="0" borderId="20" xfId="139" applyNumberFormat="1" applyFont="1" applyBorder="1" applyAlignment="1">
      <alignment horizontal="center" vertical="center"/>
      <protection/>
    </xf>
    <xf numFmtId="194" fontId="8" fillId="0" borderId="20" xfId="139" applyNumberFormat="1" applyFont="1" applyBorder="1" applyAlignment="1">
      <alignment horizontal="center" vertical="center"/>
      <protection/>
    </xf>
    <xf numFmtId="1" fontId="11" fillId="0" borderId="20" xfId="0" applyNumberFormat="1" applyFont="1" applyFill="1" applyBorder="1" applyAlignment="1">
      <alignment horizontal="left" wrapText="1"/>
    </xf>
    <xf numFmtId="194" fontId="10" fillId="50" borderId="20" xfId="139" applyNumberFormat="1" applyFont="1" applyFill="1" applyBorder="1" applyAlignment="1">
      <alignment horizontal="center" vertical="center"/>
      <protection/>
    </xf>
    <xf numFmtId="0" fontId="37" fillId="0" borderId="19" xfId="0" applyNumberFormat="1" applyFont="1" applyFill="1" applyBorder="1" applyAlignment="1">
      <alignment horizontal="center" vertical="center" wrapText="1"/>
    </xf>
    <xf numFmtId="49" fontId="18" fillId="0" borderId="26" xfId="0" applyNumberFormat="1" applyFont="1" applyFill="1" applyBorder="1" applyAlignment="1" applyProtection="1">
      <alignment horizontal="center" vertical="center"/>
      <protection/>
    </xf>
    <xf numFmtId="10" fontId="0" fillId="0" borderId="20" xfId="131" applyNumberFormat="1" applyFont="1" applyFill="1" applyBorder="1" applyAlignment="1" applyProtection="1">
      <alignment horizontal="right" vertical="center"/>
      <protection/>
    </xf>
    <xf numFmtId="10" fontId="10" fillId="0" borderId="20" xfId="147" applyNumberFormat="1" applyFont="1" applyFill="1" applyBorder="1" applyAlignment="1" applyProtection="1">
      <alignment horizontal="right" vertical="center"/>
      <protection/>
    </xf>
    <xf numFmtId="10" fontId="12" fillId="0" borderId="20" xfId="131" applyNumberFormat="1" applyFont="1" applyFill="1" applyBorder="1" applyAlignment="1" applyProtection="1">
      <alignment horizontal="right" vertical="center"/>
      <protection/>
    </xf>
    <xf numFmtId="10" fontId="8" fillId="0" borderId="20" xfId="131" applyNumberFormat="1" applyFont="1" applyFill="1" applyBorder="1" applyAlignment="1" applyProtection="1">
      <alignment horizontal="right" vertical="center"/>
      <protection/>
    </xf>
    <xf numFmtId="10" fontId="12" fillId="0" borderId="38" xfId="131" applyNumberFormat="1" applyFont="1" applyFill="1" applyBorder="1" applyAlignment="1" applyProtection="1">
      <alignment horizontal="right" vertical="center"/>
      <protection locked="0"/>
    </xf>
    <xf numFmtId="49" fontId="36" fillId="0" borderId="38" xfId="0"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3"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2" xfId="136" applyNumberFormat="1" applyFont="1" applyBorder="1" applyAlignment="1">
      <alignment horizontal="center" vertical="center" wrapText="1"/>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6" xfId="136" applyNumberFormat="1" applyFont="1" applyBorder="1" applyAlignment="1">
      <alignment horizontal="center" vertical="center" wrapText="1"/>
      <protection/>
    </xf>
    <xf numFmtId="49" fontId="12" fillId="0" borderId="43"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20"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40"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3"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2"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2"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7" fillId="0" borderId="20" xfId="136" applyNumberFormat="1" applyFont="1" applyBorder="1" applyAlignment="1">
      <alignment horizontal="center"/>
      <protection/>
    </xf>
    <xf numFmtId="49" fontId="23" fillId="0" borderId="0" xfId="136" applyNumberFormat="1" applyFont="1" applyBorder="1" applyAlignment="1">
      <alignment horizontal="left"/>
      <protection/>
    </xf>
    <xf numFmtId="49" fontId="7" fillId="0" borderId="20" xfId="136" applyNumberFormat="1" applyFont="1" applyFill="1" applyBorder="1" applyAlignment="1">
      <alignment horizontal="center" vertical="center" wrapText="1"/>
      <protection/>
    </xf>
    <xf numFmtId="49" fontId="25" fillId="0" borderId="20" xfId="136" applyNumberFormat="1" applyFont="1" applyFill="1" applyBorder="1" applyAlignment="1">
      <alignment horizontal="center" vertical="center" wrapText="1"/>
      <protection/>
    </xf>
    <xf numFmtId="49" fontId="82" fillId="4" borderId="21" xfId="139" applyNumberFormat="1" applyFont="1" applyFill="1" applyBorder="1" applyAlignment="1">
      <alignment horizontal="center" vertical="center" wrapText="1"/>
      <protection/>
    </xf>
    <xf numFmtId="49" fontId="82" fillId="4" borderId="40"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43" xfId="139" applyNumberFormat="1" applyFont="1" applyFill="1" applyBorder="1" applyAlignment="1">
      <alignment horizontal="center" vertical="center"/>
      <protection/>
    </xf>
    <xf numFmtId="49" fontId="11" fillId="0" borderId="20" xfId="139" applyNumberFormat="1" applyFont="1" applyFill="1" applyBorder="1" applyAlignment="1">
      <alignment horizontal="center" vertical="center" wrapText="1"/>
      <protection/>
    </xf>
    <xf numFmtId="49" fontId="11" fillId="0" borderId="21" xfId="139" applyNumberFormat="1" applyFont="1" applyFill="1" applyBorder="1" applyAlignment="1">
      <alignment horizontal="center" vertical="center" wrapText="1"/>
      <protection/>
    </xf>
    <xf numFmtId="49" fontId="11" fillId="0" borderId="40"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2"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25"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40"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0" fontId="11" fillId="0" borderId="43" xfId="139" applyFont="1" applyBorder="1" applyAlignment="1">
      <alignment horizontal="center" vertical="center"/>
      <protection/>
    </xf>
    <xf numFmtId="0" fontId="11" fillId="0" borderId="25"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17" fillId="0" borderId="20" xfId="139" applyFont="1" applyBorder="1" applyAlignment="1">
      <alignment horizontal="center" vertical="center" wrapText="1"/>
      <protection/>
    </xf>
    <xf numFmtId="0" fontId="19" fillId="0" borderId="0" xfId="139" applyFont="1" applyAlignment="1">
      <alignment horizontal="center"/>
      <protection/>
    </xf>
    <xf numFmtId="0" fontId="11" fillId="0" borderId="20"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2" xfId="139" applyFont="1" applyBorder="1" applyAlignment="1">
      <alignment horizontal="center" vertical="center" wrapText="1"/>
      <protection/>
    </xf>
    <xf numFmtId="0" fontId="11" fillId="0" borderId="20" xfId="139" applyFont="1" applyBorder="1" applyAlignment="1">
      <alignment horizontal="center" vertical="center"/>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40"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22" xfId="139" applyNumberFormat="1" applyFont="1" applyBorder="1" applyAlignment="1">
      <alignment horizontal="left"/>
      <protection/>
    </xf>
    <xf numFmtId="49" fontId="11" fillId="0" borderId="43"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11" fillId="0" borderId="43" xfId="139" applyNumberFormat="1" applyFont="1" applyFill="1" applyBorder="1" applyAlignment="1">
      <alignment horizontal="center" vertical="center" wrapText="1"/>
      <protection/>
    </xf>
    <xf numFmtId="49" fontId="23" fillId="0" borderId="0" xfId="139" applyNumberFormat="1" applyFont="1" applyFill="1" applyBorder="1" applyAlignment="1">
      <alignment horizontal="left"/>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8" fillId="0" borderId="22" xfId="139" applyNumberFormat="1" applyFont="1" applyFill="1" applyBorder="1" applyAlignment="1">
      <alignment horizontal="center" vertical="center"/>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2" xfId="139" applyNumberFormat="1" applyFont="1" applyFill="1" applyBorder="1" applyAlignment="1">
      <alignment horizontal="center" vertical="center" wrapText="1"/>
      <protection/>
    </xf>
    <xf numFmtId="0" fontId="88" fillId="0" borderId="43"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34" fillId="0" borderId="0" xfId="139" applyNumberFormat="1" applyFont="1" applyAlignment="1">
      <alignment horizontal="center"/>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0" fontId="30" fillId="0" borderId="0" xfId="139" applyFont="1" applyAlignment="1">
      <alignment horizontal="center"/>
      <protection/>
    </xf>
    <xf numFmtId="0" fontId="12" fillId="0" borderId="20" xfId="139" applyFont="1" applyFill="1" applyBorder="1" applyAlignment="1">
      <alignment horizontal="center" vertical="center"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2"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47" borderId="44" xfId="0" applyNumberFormat="1" applyFont="1" applyFill="1" applyBorder="1" applyAlignment="1">
      <alignment horizontal="center" vertical="center"/>
    </xf>
    <xf numFmtId="49" fontId="30" fillId="47" borderId="45"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3"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2" fillId="0" borderId="2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49" fontId="12"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49" fontId="12" fillId="0" borderId="0" xfId="0" applyNumberFormat="1" applyFont="1" applyFill="1" applyBorder="1" applyAlignment="1">
      <alignment horizontal="left" wrapText="1"/>
    </xf>
    <xf numFmtId="49" fontId="8" fillId="0" borderId="20" xfId="0" applyNumberFormat="1" applyFont="1" applyFill="1" applyBorder="1" applyAlignment="1" applyProtection="1">
      <alignment horizontal="center" vertical="center" wrapText="1"/>
      <protection/>
    </xf>
    <xf numFmtId="49" fontId="21" fillId="0" borderId="39"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2" fillId="0" borderId="39" xfId="0" applyNumberFormat="1" applyFont="1" applyFill="1" applyBorder="1" applyAlignment="1" applyProtection="1">
      <alignment horizontal="center" vertical="center" wrapText="1"/>
      <protection/>
    </xf>
    <xf numFmtId="49" fontId="12" fillId="0" borderId="26"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8" fillId="0" borderId="46"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49" fontId="12" fillId="0" borderId="47" xfId="0" applyNumberFormat="1" applyFont="1" applyFill="1" applyBorder="1" applyAlignment="1" applyProtection="1">
      <alignment horizontal="center" vertical="center" wrapText="1"/>
      <protection/>
    </xf>
    <xf numFmtId="49" fontId="26" fillId="0" borderId="39"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12" fillId="0" borderId="48"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23" fillId="0" borderId="49" xfId="0" applyNumberFormat="1" applyFont="1" applyFill="1" applyBorder="1" applyAlignment="1">
      <alignment horizontal="center"/>
    </xf>
    <xf numFmtId="49" fontId="23" fillId="0" borderId="0" xfId="0" applyNumberFormat="1" applyFont="1" applyFill="1" applyBorder="1" applyAlignment="1">
      <alignment horizontal="center"/>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0" fontId="37" fillId="0" borderId="0" xfId="137" applyNumberFormat="1" applyFont="1" applyFill="1" applyBorder="1" applyAlignment="1">
      <alignment horizontal="center" wrapText="1"/>
      <protection/>
    </xf>
    <xf numFmtId="0" fontId="34" fillId="0" borderId="0" xfId="137" applyNumberFormat="1" applyFont="1" applyFill="1" applyAlignment="1">
      <alignment horizontal="center" wrapText="1"/>
      <protection/>
    </xf>
    <xf numFmtId="0" fontId="21" fillId="0" borderId="20"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vertical="center"/>
      <protection/>
    </xf>
    <xf numFmtId="49" fontId="12" fillId="0" borderId="25" xfId="137" applyNumberFormat="1" applyFont="1" applyFill="1" applyBorder="1" applyAlignment="1">
      <alignment horizontal="center" vertical="center"/>
      <protection/>
    </xf>
    <xf numFmtId="49" fontId="10" fillId="0" borderId="26" xfId="137" applyNumberFormat="1" applyFont="1" applyFill="1" applyBorder="1" applyAlignment="1">
      <alignment horizontal="center" vertic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49" fontId="12" fillId="0" borderId="0" xfId="137" applyNumberFormat="1" applyFont="1" applyFill="1" applyBorder="1" applyAlignment="1">
      <alignment horizontal="left" vertic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0" fillId="0" borderId="20"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protection/>
    </xf>
    <xf numFmtId="49" fontId="12" fillId="0"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10" fillId="0" borderId="22"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protection/>
    </xf>
    <xf numFmtId="49" fontId="10" fillId="0" borderId="40" xfId="137" applyNumberFormat="1" applyFont="1" applyFill="1" applyBorder="1" applyAlignment="1">
      <alignment horizontal="center" vertic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9" xfId="137" applyNumberFormat="1" applyFont="1" applyFill="1" applyBorder="1" applyAlignment="1">
      <alignment horizontal="center" vertical="center" wrapText="1"/>
      <protection/>
    </xf>
    <xf numFmtId="0" fontId="27"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26" xfId="137" applyNumberFormat="1" applyFont="1" applyFill="1" applyBorder="1" applyAlignment="1">
      <alignment horizontal="center" vertical="center" wrapText="1"/>
      <protection/>
    </xf>
    <xf numFmtId="49" fontId="8" fillId="0" borderId="20" xfId="137" applyNumberFormat="1" applyFont="1" applyFill="1" applyBorder="1" applyAlignment="1">
      <alignment horizontal="center" vertical="center" wrapText="1"/>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0" xfId="137" applyNumberFormat="1" applyFont="1" applyFill="1" applyBorder="1" applyAlignment="1">
      <alignment horizontal="center" wrapText="1"/>
      <protection/>
    </xf>
    <xf numFmtId="49" fontId="12" fillId="0" borderId="20" xfId="137" applyNumberFormat="1" applyFont="1" applyFill="1" applyBorder="1" applyAlignment="1">
      <alignment horizontal="center" vertical="center" wrapText="1"/>
      <protection/>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7" fillId="0" borderId="0" xfId="137" applyNumberFormat="1" applyFont="1" applyFill="1" applyAlignment="1">
      <alignment horizontal="left" wrapText="1"/>
      <protection/>
    </xf>
    <xf numFmtId="49" fontId="23" fillId="0" borderId="22" xfId="137" applyNumberFormat="1" applyFont="1" applyFill="1" applyBorder="1" applyAlignment="1">
      <alignment horizontal="left"/>
      <protection/>
    </xf>
    <xf numFmtId="49" fontId="0" fillId="0" borderId="20" xfId="137" applyNumberFormat="1" applyFont="1" applyFill="1" applyBorder="1" applyAlignment="1">
      <alignment horizontal="center" vertical="center"/>
      <protection/>
    </xf>
    <xf numFmtId="49" fontId="0"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30" fillId="0" borderId="0" xfId="140" applyNumberFormat="1" applyFont="1" applyFill="1" applyBorder="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26" xfId="140" applyNumberFormat="1" applyFont="1" applyFill="1" applyBorder="1" applyAlignment="1">
      <alignment horizontal="center" vertical="center" wrapText="1"/>
      <protection/>
    </xf>
    <xf numFmtId="49" fontId="17" fillId="0" borderId="25" xfId="140" applyNumberFormat="1" applyFont="1" applyFill="1" applyBorder="1" applyAlignment="1">
      <alignment horizontal="center" vertical="center" wrapText="1"/>
      <protection/>
    </xf>
    <xf numFmtId="0" fontId="37" fillId="0" borderId="0" xfId="140" applyNumberFormat="1" applyFont="1" applyFill="1" applyBorder="1" applyAlignment="1">
      <alignment horizontal="center" wrapText="1"/>
      <protection/>
    </xf>
    <xf numFmtId="0" fontId="37" fillId="0" borderId="19"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49" fontId="17" fillId="0" borderId="0" xfId="140" applyNumberFormat="1" applyFont="1" applyFill="1" applyBorder="1" applyAlignment="1">
      <alignment horizontal="center" wrapText="1"/>
      <protection/>
    </xf>
    <xf numFmtId="49" fontId="17" fillId="0" borderId="20" xfId="140" applyNumberFormat="1" applyFont="1" applyFill="1" applyBorder="1" applyAlignment="1">
      <alignment horizontal="center" vertical="center" wrapText="1" readingOrder="1"/>
      <protection/>
    </xf>
    <xf numFmtId="0" fontId="17" fillId="0" borderId="20" xfId="140" applyFont="1" applyFill="1" applyBorder="1" applyAlignment="1">
      <alignment horizontal="center" vertical="center" wrapText="1" readingOrder="1"/>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24" xfId="140" applyNumberFormat="1" applyFont="1" applyFill="1" applyBorder="1" applyAlignment="1">
      <alignment horizontal="center" vertical="center" wrapText="1" readingOrder="1"/>
      <protection/>
    </xf>
    <xf numFmtId="49" fontId="17" fillId="0" borderId="42" xfId="140" applyNumberFormat="1" applyFont="1" applyFill="1" applyBorder="1" applyAlignment="1">
      <alignment horizontal="center" vertical="center" wrapText="1" readingOrder="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17" fillId="0" borderId="26" xfId="140" applyFont="1" applyFill="1" applyBorder="1" applyAlignment="1">
      <alignment horizontal="center" vertical="center" wrapText="1"/>
      <protection/>
    </xf>
    <xf numFmtId="0" fontId="17" fillId="0" borderId="25" xfId="140" applyFont="1" applyFill="1" applyBorder="1" applyAlignment="1">
      <alignment horizontal="center" vertical="center" wrapText="1"/>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0" fontId="31" fillId="0" borderId="20" xfId="140" applyFont="1" applyFill="1" applyBorder="1" applyAlignment="1">
      <alignment horizontal="center" vertical="center" wrapText="1"/>
      <protection/>
    </xf>
    <xf numFmtId="0" fontId="88" fillId="0" borderId="20" xfId="140" applyFont="1" applyFill="1" applyBorder="1" applyAlignment="1">
      <alignment horizontal="center" vertical="center"/>
      <protection/>
    </xf>
    <xf numFmtId="0" fontId="112" fillId="0" borderId="20" xfId="140" applyFont="1" applyFill="1" applyBorder="1" applyAlignment="1">
      <alignment horizontal="center" vertical="center"/>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protection/>
    </xf>
    <xf numFmtId="0" fontId="31" fillId="0" borderId="20" xfId="140" applyFont="1" applyFill="1" applyBorder="1" applyAlignment="1">
      <alignment horizontal="center" vertic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37" fillId="0" borderId="0" xfId="140" applyNumberFormat="1" applyFont="1" applyFill="1" applyAlignment="1">
      <alignment horizontal="center"/>
      <protection/>
    </xf>
    <xf numFmtId="0" fontId="37" fillId="0" borderId="0" xfId="140" applyNumberFormat="1" applyFont="1" applyFill="1" applyAlignment="1">
      <alignment horizontal="center"/>
      <protection/>
    </xf>
    <xf numFmtId="49" fontId="37"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center"/>
      <protection/>
    </xf>
    <xf numFmtId="49" fontId="11" fillId="0" borderId="20" xfId="140" applyNumberFormat="1" applyFont="1" applyFill="1" applyBorder="1" applyAlignment="1">
      <alignment horizontal="center" vertical="center" wrapText="1"/>
      <protection/>
    </xf>
    <xf numFmtId="49" fontId="30" fillId="0" borderId="0" xfId="140" applyNumberFormat="1" applyFont="1" applyFill="1" applyBorder="1" applyAlignment="1">
      <alignment horizontal="center" wrapText="1"/>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26" xfId="140" applyNumberFormat="1" applyFont="1" applyFill="1" applyBorder="1" applyAlignment="1">
      <alignment horizontal="center" vertical="center"/>
      <protection/>
    </xf>
    <xf numFmtId="49" fontId="11" fillId="0" borderId="43" xfId="140" applyNumberFormat="1" applyFont="1" applyFill="1" applyBorder="1" applyAlignment="1">
      <alignment horizontal="center" vertical="center"/>
      <protection/>
    </xf>
    <xf numFmtId="49" fontId="11" fillId="0" borderId="26" xfId="140" applyNumberFormat="1" applyFont="1" applyFill="1" applyBorder="1" applyAlignment="1">
      <alignment horizontal="center" vertical="center" wrapText="1"/>
      <protection/>
    </xf>
    <xf numFmtId="49" fontId="17" fillId="0" borderId="21" xfId="140" applyNumberFormat="1" applyFont="1" applyFill="1" applyBorder="1" applyAlignment="1">
      <alignment horizontal="center" vertical="center" wrapText="1"/>
      <protection/>
    </xf>
    <xf numFmtId="49" fontId="17" fillId="0" borderId="40" xfId="140" applyNumberFormat="1" applyFont="1" applyFill="1" applyBorder="1" applyAlignment="1">
      <alignment horizontal="center" vertical="center" wrapText="1"/>
      <protection/>
    </xf>
    <xf numFmtId="49" fontId="90" fillId="0" borderId="26" xfId="140" applyNumberFormat="1" applyFont="1" applyFill="1" applyBorder="1" applyAlignment="1">
      <alignment horizontal="center" vertical="center" wrapText="1"/>
      <protection/>
    </xf>
    <xf numFmtId="49" fontId="90" fillId="0"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8" fillId="0" borderId="0" xfId="140" applyNumberFormat="1" applyFont="1" applyFill="1" applyAlignment="1">
      <alignment horizontal="center"/>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0" fontId="94" fillId="0" borderId="0" xfId="140" applyNumberFormat="1" applyFont="1" applyFill="1" applyAlignment="1">
      <alignment horizontal="center"/>
      <protection/>
    </xf>
    <xf numFmtId="0" fontId="11" fillId="0" borderId="26" xfId="140" applyFont="1" applyFill="1" applyBorder="1" applyAlignment="1">
      <alignment horizontal="center" vertical="center" wrapText="1"/>
      <protection/>
    </xf>
    <xf numFmtId="0" fontId="11" fillId="0" borderId="25" xfId="140" applyFont="1" applyFill="1" applyBorder="1" applyAlignment="1">
      <alignment horizontal="center" vertical="center" wrapText="1"/>
      <protection/>
    </xf>
    <xf numFmtId="0" fontId="11" fillId="0" borderId="20" xfId="140" applyFont="1" applyFill="1" applyBorder="1" applyAlignment="1">
      <alignment horizontal="center" vertical="center" wrapText="1"/>
      <protection/>
    </xf>
    <xf numFmtId="0" fontId="17" fillId="0" borderId="20" xfId="140" applyFont="1" applyFill="1" applyBorder="1" applyAlignment="1">
      <alignment horizontal="center" vertical="center" wrapText="1"/>
      <protection/>
    </xf>
    <xf numFmtId="0" fontId="26" fillId="0" borderId="26" xfId="140" applyFont="1" applyFill="1" applyBorder="1" applyAlignment="1">
      <alignment horizontal="center" vertical="center" wrapText="1"/>
      <protection/>
    </xf>
    <xf numFmtId="0" fontId="26" fillId="0" borderId="25" xfId="140"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21" xfId="140" applyFont="1" applyFill="1" applyBorder="1" applyAlignment="1">
      <alignment horizontal="center" vertical="center" wrapText="1"/>
      <protection/>
    </xf>
    <xf numFmtId="0" fontId="11" fillId="0" borderId="40" xfId="140" applyFont="1" applyFill="1" applyBorder="1" applyAlignment="1">
      <alignment horizontal="center" vertical="center" wrapText="1"/>
      <protection/>
    </xf>
    <xf numFmtId="0" fontId="11" fillId="0" borderId="23" xfId="140" applyFont="1" applyFill="1" applyBorder="1" applyAlignment="1">
      <alignment horizontal="center" vertical="center" wrapText="1"/>
      <protection/>
    </xf>
    <xf numFmtId="0" fontId="11" fillId="0" borderId="26" xfId="140" applyFont="1" applyFill="1" applyBorder="1" applyAlignment="1">
      <alignment horizontal="center" vertical="center"/>
      <protection/>
    </xf>
    <xf numFmtId="0" fontId="11" fillId="0" borderId="43" xfId="140" applyFont="1" applyFill="1" applyBorder="1" applyAlignment="1">
      <alignment horizontal="center" vertical="center"/>
      <protection/>
    </xf>
    <xf numFmtId="0" fontId="11" fillId="0" borderId="25" xfId="140" applyFont="1" applyFill="1" applyBorder="1" applyAlignment="1">
      <alignment horizontal="center" vertical="center"/>
      <protection/>
    </xf>
    <xf numFmtId="0" fontId="11" fillId="0" borderId="35" xfId="140" applyFont="1" applyFill="1" applyBorder="1" applyAlignment="1">
      <alignment horizontal="center" vertical="center" wrapText="1"/>
      <protection/>
    </xf>
    <xf numFmtId="0" fontId="11" fillId="0" borderId="19"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24"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42" xfId="140" applyFont="1" applyFill="1" applyBorder="1" applyAlignment="1">
      <alignment horizontal="center" vertical="center" wrapText="1"/>
      <protection/>
    </xf>
    <xf numFmtId="0" fontId="11" fillId="0" borderId="20" xfId="140" applyFont="1" applyFill="1" applyBorder="1" applyAlignment="1">
      <alignment horizontal="center" vertical="center"/>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85" fillId="0" borderId="0" xfId="140" applyNumberFormat="1" applyFont="1" applyFill="1" applyAlignment="1">
      <alignment horizontal="center"/>
      <protection/>
    </xf>
    <xf numFmtId="49" fontId="80" fillId="0" borderId="20" xfId="140" applyNumberFormat="1" applyFont="1" applyFill="1" applyBorder="1" applyAlignment="1">
      <alignment horizontal="center" vertical="center" wrapText="1"/>
      <protection/>
    </xf>
    <xf numFmtId="49" fontId="17" fillId="0" borderId="20" xfId="140" applyNumberFormat="1" applyFont="1" applyFill="1" applyBorder="1" applyAlignment="1">
      <alignment horizontal="center" vertical="center" wrapText="1"/>
      <protection/>
    </xf>
    <xf numFmtId="0" fontId="133" fillId="0" borderId="0" xfId="140" applyNumberFormat="1" applyFont="1" applyFill="1" applyBorder="1" applyAlignment="1">
      <alignment horizontal="left" wrapText="1"/>
      <protection/>
    </xf>
    <xf numFmtId="0" fontId="133" fillId="0" borderId="0" xfId="140" applyNumberFormat="1" applyFont="1" applyFill="1" applyBorder="1" applyAlignment="1">
      <alignment horizontal="left"/>
      <protection/>
    </xf>
    <xf numFmtId="0" fontId="24" fillId="0" borderId="0" xfId="140" applyNumberFormat="1" applyFont="1" applyFill="1" applyBorder="1" applyAlignment="1">
      <alignment horizontal="center"/>
      <protection/>
    </xf>
    <xf numFmtId="49" fontId="11" fillId="0" borderId="20" xfId="140" applyNumberFormat="1" applyFont="1" applyFill="1" applyBorder="1" applyAlignment="1">
      <alignment horizontal="center" vertical="center"/>
      <protection/>
    </xf>
    <xf numFmtId="0" fontId="132" fillId="0" borderId="0" xfId="140" applyNumberFormat="1" applyFont="1" applyFill="1" applyAlignment="1">
      <alignment horizontal="left"/>
      <protection/>
    </xf>
    <xf numFmtId="0" fontId="133" fillId="0" borderId="0" xfId="140" applyNumberFormat="1" applyFont="1" applyFill="1" applyBorder="1" applyAlignment="1">
      <alignment horizontal="left" vertical="top" wrapText="1"/>
      <protection/>
    </xf>
    <xf numFmtId="0" fontId="132" fillId="0" borderId="0" xfId="140" applyNumberFormat="1" applyFont="1" applyFill="1" applyBorder="1" applyAlignment="1">
      <alignment horizontal="left" vertical="top" wrapText="1"/>
      <protection/>
    </xf>
    <xf numFmtId="0" fontId="133" fillId="0" borderId="0" xfId="140" applyNumberFormat="1" applyFont="1" applyFill="1" applyBorder="1" applyAlignment="1">
      <alignment horizontal="justify" vertical="top" wrapText="1"/>
      <protection/>
    </xf>
    <xf numFmtId="0" fontId="133" fillId="0" borderId="0" xfId="140" applyNumberFormat="1" applyFont="1" applyFill="1" applyBorder="1" applyAlignment="1">
      <alignment horizontal="justify" vertical="top"/>
      <protection/>
    </xf>
    <xf numFmtId="49" fontId="24" fillId="0" borderId="26" xfId="140" applyNumberFormat="1" applyFont="1" applyFill="1" applyBorder="1" applyAlignment="1">
      <alignment horizontal="center" vertical="center" wrapText="1"/>
      <protection/>
    </xf>
    <xf numFmtId="49" fontId="24" fillId="0" borderId="25" xfId="140" applyNumberFormat="1"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wrapText="1"/>
      <protection/>
    </xf>
    <xf numFmtId="49" fontId="12" fillId="0" borderId="25" xfId="140" applyNumberFormat="1" applyFont="1" applyFill="1" applyBorder="1" applyAlignment="1">
      <alignment horizontal="center" vertical="center" wrapText="1"/>
      <protection/>
    </xf>
    <xf numFmtId="49" fontId="37" fillId="0" borderId="19" xfId="140" applyNumberFormat="1" applyFont="1" applyFill="1" applyBorder="1" applyAlignment="1">
      <alignment horizontal="center" wrapText="1"/>
      <protection/>
    </xf>
    <xf numFmtId="49" fontId="11" fillId="0" borderId="43" xfId="140"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49" fontId="0" fillId="0" borderId="0" xfId="140" applyNumberFormat="1" applyFont="1" applyFill="1" applyBorder="1" applyAlignment="1">
      <alignment horizontal="left"/>
      <protection/>
    </xf>
    <xf numFmtId="49" fontId="11" fillId="0" borderId="35" xfId="140" applyNumberFormat="1"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23" fillId="0" borderId="22" xfId="140" applyNumberFormat="1" applyFont="1" applyFill="1" applyBorder="1" applyAlignment="1">
      <alignment horizontal="left"/>
      <protection/>
    </xf>
    <xf numFmtId="0" fontId="7" fillId="0" borderId="0" xfId="140" applyNumberFormat="1" applyFont="1" applyFill="1" applyAlignment="1">
      <alignment horizontal="left"/>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7" fillId="0" borderId="0" xfId="140" applyNumberFormat="1" applyFont="1" applyFill="1" applyAlignment="1">
      <alignment horizontal="left"/>
      <protection/>
    </xf>
    <xf numFmtId="49" fontId="18" fillId="0" borderId="22"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0" borderId="25"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wrapText="1"/>
      <protection/>
    </xf>
    <xf numFmtId="49" fontId="11" fillId="0" borderId="42" xfId="140" applyNumberFormat="1" applyFont="1" applyFill="1" applyBorder="1" applyAlignment="1">
      <alignment horizontal="center" vertical="center" wrapText="1"/>
      <protection/>
    </xf>
    <xf numFmtId="0" fontId="27" fillId="0" borderId="0" xfId="140" applyNumberFormat="1" applyFont="1" applyFill="1" applyBorder="1" applyAlignment="1">
      <alignment horizontal="center"/>
      <protection/>
    </xf>
    <xf numFmtId="0" fontId="88" fillId="0" borderId="43"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0" fontId="34" fillId="0" borderId="0" xfId="140" applyNumberFormat="1" applyFont="1" applyFill="1" applyBorder="1" applyAlignment="1">
      <alignment horizontal="center"/>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37" fillId="0" borderId="0" xfId="140" applyNumberFormat="1" applyFont="1" applyFill="1" applyBorder="1" applyAlignment="1">
      <alignment horizontal="justify" vertical="justify" wrapText="1"/>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2"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12" fillId="0" borderId="20" xfId="140" applyFont="1" applyFill="1" applyBorder="1" applyAlignment="1">
      <alignment horizontal="center" vertical="center" wrapText="1"/>
      <protection/>
    </xf>
    <xf numFmtId="0" fontId="19" fillId="0" borderId="0" xfId="140" applyNumberFormat="1" applyFont="1" applyFill="1" applyAlignment="1">
      <alignment horizontal="center"/>
      <protection/>
    </xf>
    <xf numFmtId="0" fontId="12" fillId="0" borderId="20" xfId="140" applyNumberFormat="1" applyFont="1" applyFill="1" applyBorder="1" applyAlignment="1">
      <alignment horizontal="center" vertical="center" wrapText="1"/>
      <protection/>
    </xf>
    <xf numFmtId="0" fontId="33" fillId="0" borderId="20" xfId="140" applyFont="1" applyFill="1" applyBorder="1" applyAlignment="1">
      <alignment horizontal="center" vertical="center"/>
      <protection/>
    </xf>
    <xf numFmtId="0" fontId="21" fillId="0" borderId="39" xfId="140" applyNumberFormat="1" applyFont="1" applyFill="1" applyBorder="1" applyAlignment="1">
      <alignment horizontal="center" wrapText="1"/>
      <protection/>
    </xf>
    <xf numFmtId="0" fontId="21" fillId="0" borderId="20" xfId="140" applyNumberFormat="1" applyFont="1" applyFill="1" applyBorder="1" applyAlignment="1">
      <alignment horizontal="center" wrapText="1"/>
      <protection/>
    </xf>
    <xf numFmtId="0" fontId="12" fillId="0" borderId="39" xfId="140" applyNumberFormat="1" applyFont="1" applyFill="1" applyBorder="1" applyAlignment="1">
      <alignment horizontal="center" vertic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8" xfId="140" applyNumberFormat="1" applyFont="1" applyFill="1" applyBorder="1" applyAlignment="1">
      <alignment horizontal="center" vertical="center"/>
      <protection/>
    </xf>
    <xf numFmtId="49" fontId="12" fillId="0" borderId="47" xfId="140" applyNumberFormat="1" applyFont="1" applyFill="1" applyBorder="1" applyAlignment="1">
      <alignment horizontal="center" vertical="center"/>
      <protection/>
    </xf>
    <xf numFmtId="49" fontId="12" fillId="0" borderId="39" xfId="140" applyNumberFormat="1" applyFont="1" applyFill="1" applyBorder="1" applyAlignment="1">
      <alignment horizontal="center" vertical="center"/>
      <protection/>
    </xf>
    <xf numFmtId="49" fontId="12" fillId="0" borderId="20" xfId="140" applyNumberFormat="1" applyFont="1" applyFill="1" applyBorder="1" applyAlignment="1">
      <alignment horizontal="center" vertical="center"/>
      <protection/>
    </xf>
    <xf numFmtId="0" fontId="12" fillId="0" borderId="47" xfId="140" applyNumberFormat="1" applyFont="1" applyFill="1" applyBorder="1" applyAlignment="1">
      <alignment horizontal="center" vertical="center" wrapText="1"/>
      <protection/>
    </xf>
    <xf numFmtId="0" fontId="12" fillId="0" borderId="46" xfId="140" applyNumberFormat="1" applyFont="1" applyFill="1" applyBorder="1" applyAlignment="1">
      <alignment horizontal="center" vertical="center" wrapText="1"/>
      <protection/>
    </xf>
    <xf numFmtId="0" fontId="12" fillId="0" borderId="38" xfId="140"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573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573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40982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4098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4098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09750"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0975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0975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4009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4009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4009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76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76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98" t="s">
        <v>28</v>
      </c>
      <c r="B1" s="898"/>
      <c r="C1" s="895" t="s">
        <v>91</v>
      </c>
      <c r="D1" s="895"/>
      <c r="E1" s="895"/>
      <c r="F1" s="899" t="s">
        <v>87</v>
      </c>
      <c r="G1" s="899"/>
      <c r="H1" s="899"/>
    </row>
    <row r="2" spans="1:8" ht="33.75" customHeight="1">
      <c r="A2" s="900" t="s">
        <v>95</v>
      </c>
      <c r="B2" s="900"/>
      <c r="C2" s="895"/>
      <c r="D2" s="895"/>
      <c r="E2" s="895"/>
      <c r="F2" s="892" t="s">
        <v>88</v>
      </c>
      <c r="G2" s="892"/>
      <c r="H2" s="892"/>
    </row>
    <row r="3" spans="1:8" ht="19.5" customHeight="1">
      <c r="A3" s="9" t="s">
        <v>81</v>
      </c>
      <c r="B3" s="9"/>
      <c r="C3" s="27"/>
      <c r="D3" s="27"/>
      <c r="E3" s="27"/>
      <c r="F3" s="892" t="s">
        <v>89</v>
      </c>
      <c r="G3" s="892"/>
      <c r="H3" s="892"/>
    </row>
    <row r="4" spans="1:8" s="10" customFormat="1" ht="19.5" customHeight="1">
      <c r="A4" s="9"/>
      <c r="B4" s="9"/>
      <c r="D4" s="11"/>
      <c r="F4" s="12" t="s">
        <v>90</v>
      </c>
      <c r="G4" s="12"/>
      <c r="H4" s="12"/>
    </row>
    <row r="5" spans="1:8" s="26" customFormat="1" ht="36" customHeight="1">
      <c r="A5" s="911" t="s">
        <v>72</v>
      </c>
      <c r="B5" s="912"/>
      <c r="C5" s="915" t="s">
        <v>85</v>
      </c>
      <c r="D5" s="916"/>
      <c r="E5" s="917" t="s">
        <v>84</v>
      </c>
      <c r="F5" s="917"/>
      <c r="G5" s="917"/>
      <c r="H5" s="894"/>
    </row>
    <row r="6" spans="1:8" s="26" customFormat="1" ht="20.25" customHeight="1">
      <c r="A6" s="913"/>
      <c r="B6" s="914"/>
      <c r="C6" s="896" t="s">
        <v>3</v>
      </c>
      <c r="D6" s="896" t="s">
        <v>92</v>
      </c>
      <c r="E6" s="893" t="s">
        <v>86</v>
      </c>
      <c r="F6" s="894"/>
      <c r="G6" s="893" t="s">
        <v>93</v>
      </c>
      <c r="H6" s="894"/>
    </row>
    <row r="7" spans="1:8" s="26" customFormat="1" ht="52.5" customHeight="1">
      <c r="A7" s="913"/>
      <c r="B7" s="914"/>
      <c r="C7" s="897"/>
      <c r="D7" s="897"/>
      <c r="E7" s="8" t="s">
        <v>3</v>
      </c>
      <c r="F7" s="8" t="s">
        <v>10</v>
      </c>
      <c r="G7" s="8" t="s">
        <v>3</v>
      </c>
      <c r="H7" s="8" t="s">
        <v>10</v>
      </c>
    </row>
    <row r="8" spans="1:8" ht="15" customHeight="1">
      <c r="A8" s="902" t="s">
        <v>6</v>
      </c>
      <c r="B8" s="903"/>
      <c r="C8" s="13">
        <v>1</v>
      </c>
      <c r="D8" s="13" t="s">
        <v>53</v>
      </c>
      <c r="E8" s="13" t="s">
        <v>58</v>
      </c>
      <c r="F8" s="13" t="s">
        <v>73</v>
      </c>
      <c r="G8" s="13" t="s">
        <v>74</v>
      </c>
      <c r="H8" s="13" t="s">
        <v>75</v>
      </c>
    </row>
    <row r="9" spans="1:8" ht="26.25" customHeight="1">
      <c r="A9" s="904" t="s">
        <v>41</v>
      </c>
      <c r="B9" s="905"/>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06" t="s">
        <v>68</v>
      </c>
      <c r="C16" s="906"/>
      <c r="D16" s="29"/>
      <c r="E16" s="908" t="s">
        <v>21</v>
      </c>
      <c r="F16" s="908"/>
      <c r="G16" s="908"/>
      <c r="H16" s="908"/>
    </row>
    <row r="17" spans="2:8" ht="15.75" customHeight="1">
      <c r="B17" s="906"/>
      <c r="C17" s="906"/>
      <c r="D17" s="29"/>
      <c r="E17" s="909" t="s">
        <v>46</v>
      </c>
      <c r="F17" s="909"/>
      <c r="G17" s="909"/>
      <c r="H17" s="909"/>
    </row>
    <row r="18" spans="2:8" s="30" customFormat="1" ht="15.75" customHeight="1">
      <c r="B18" s="906"/>
      <c r="C18" s="906"/>
      <c r="D18" s="31"/>
      <c r="E18" s="910" t="s">
        <v>67</v>
      </c>
      <c r="F18" s="910"/>
      <c r="G18" s="910"/>
      <c r="H18" s="910"/>
    </row>
    <row r="20" ht="15.75">
      <c r="B20" s="22"/>
    </row>
    <row r="22" ht="15.75" hidden="1">
      <c r="A22" s="23" t="s">
        <v>49</v>
      </c>
    </row>
    <row r="23" spans="1:3" ht="15.75" hidden="1">
      <c r="A23" s="24"/>
      <c r="B23" s="907" t="s">
        <v>59</v>
      </c>
      <c r="C23" s="907"/>
    </row>
    <row r="24" spans="1:8" ht="15.75" customHeight="1" hidden="1">
      <c r="A24" s="25" t="s">
        <v>27</v>
      </c>
      <c r="B24" s="901" t="s">
        <v>63</v>
      </c>
      <c r="C24" s="901"/>
      <c r="D24" s="25"/>
      <c r="E24" s="25"/>
      <c r="F24" s="25"/>
      <c r="G24" s="25"/>
      <c r="H24" s="25"/>
    </row>
    <row r="25" spans="1:8" ht="15" customHeight="1" hidden="1">
      <c r="A25" s="25"/>
      <c r="B25" s="901" t="s">
        <v>66</v>
      </c>
      <c r="C25" s="901"/>
      <c r="D25" s="901"/>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5" customWidth="1"/>
    <col min="2" max="2" width="23.625" style="333" customWidth="1"/>
    <col min="3" max="3" width="9.25390625" style="333" customWidth="1"/>
    <col min="4" max="4" width="15.375" style="333" customWidth="1"/>
    <col min="5" max="5" width="8.375" style="333" customWidth="1"/>
    <col min="6" max="6" width="10.75390625" style="333" customWidth="1"/>
    <col min="7" max="7" width="8.25390625" style="333" customWidth="1"/>
    <col min="8" max="8" width="9.875" style="333" customWidth="1"/>
    <col min="9" max="9" width="8.00390625" style="333" customWidth="1"/>
    <col min="10" max="10" width="12.25390625" style="333" customWidth="1"/>
    <col min="11" max="11" width="9.25390625" style="333" customWidth="1"/>
    <col min="12" max="12" width="11.50390625" style="333" customWidth="1"/>
    <col min="13" max="28" width="8.00390625" style="333" customWidth="1"/>
    <col min="29" max="29" width="8.375" style="333" customWidth="1"/>
    <col min="30" max="30" width="8.00390625" style="333" customWidth="1"/>
    <col min="31" max="31" width="11.25390625" style="333" customWidth="1"/>
    <col min="32" max="32" width="13.50390625" style="333" customWidth="1"/>
    <col min="33" max="16384" width="8.00390625" style="333" customWidth="1"/>
  </cols>
  <sheetData>
    <row r="1" spans="1:12" ht="20.25" customHeight="1">
      <c r="A1" s="1094" t="s">
        <v>324</v>
      </c>
      <c r="B1" s="1094"/>
      <c r="C1" s="1094"/>
      <c r="D1" s="1097" t="s">
        <v>451</v>
      </c>
      <c r="E1" s="1097"/>
      <c r="F1" s="1097"/>
      <c r="G1" s="1097"/>
      <c r="H1" s="1097"/>
      <c r="I1" s="1097"/>
      <c r="J1" s="201" t="s">
        <v>452</v>
      </c>
      <c r="K1" s="332"/>
      <c r="L1" s="332"/>
    </row>
    <row r="2" spans="1:12" ht="18.75" customHeight="1">
      <c r="A2" s="1095" t="s">
        <v>410</v>
      </c>
      <c r="B2" s="1095"/>
      <c r="C2" s="1095"/>
      <c r="D2" s="1184" t="s">
        <v>325</v>
      </c>
      <c r="E2" s="1184"/>
      <c r="F2" s="1184"/>
      <c r="G2" s="1184"/>
      <c r="H2" s="1184"/>
      <c r="I2" s="1184"/>
      <c r="J2" s="1094" t="s">
        <v>453</v>
      </c>
      <c r="K2" s="1094"/>
      <c r="L2" s="1094"/>
    </row>
    <row r="3" spans="1:12" ht="17.25">
      <c r="A3" s="1095" t="s">
        <v>362</v>
      </c>
      <c r="B3" s="1095"/>
      <c r="C3" s="1095"/>
      <c r="D3" s="1185" t="s">
        <v>454</v>
      </c>
      <c r="E3" s="1186"/>
      <c r="F3" s="1186"/>
      <c r="G3" s="1186"/>
      <c r="H3" s="1186"/>
      <c r="I3" s="1186"/>
      <c r="J3" s="204" t="s">
        <v>470</v>
      </c>
      <c r="K3" s="204"/>
      <c r="L3" s="204"/>
    </row>
    <row r="4" spans="1:12" ht="15.75">
      <c r="A4" s="1181" t="s">
        <v>455</v>
      </c>
      <c r="B4" s="1181"/>
      <c r="C4" s="1181"/>
      <c r="D4" s="1182"/>
      <c r="E4" s="1182"/>
      <c r="F4" s="1182"/>
      <c r="G4" s="1182"/>
      <c r="H4" s="1182"/>
      <c r="I4" s="1182"/>
      <c r="J4" s="1100" t="s">
        <v>412</v>
      </c>
      <c r="K4" s="1100"/>
      <c r="L4" s="1100"/>
    </row>
    <row r="5" spans="1:13" ht="15.75">
      <c r="A5" s="334"/>
      <c r="B5" s="334"/>
      <c r="C5" s="335"/>
      <c r="D5" s="335"/>
      <c r="E5" s="203"/>
      <c r="J5" s="336" t="s">
        <v>456</v>
      </c>
      <c r="K5" s="251"/>
      <c r="L5" s="251"/>
      <c r="M5" s="251"/>
    </row>
    <row r="6" spans="1:13" s="339" customFormat="1" ht="24.75" customHeight="1">
      <c r="A6" s="1175" t="s">
        <v>72</v>
      </c>
      <c r="B6" s="1176"/>
      <c r="C6" s="1173" t="s">
        <v>457</v>
      </c>
      <c r="D6" s="1173"/>
      <c r="E6" s="1173"/>
      <c r="F6" s="1173"/>
      <c r="G6" s="1173"/>
      <c r="H6" s="1173"/>
      <c r="I6" s="1173" t="s">
        <v>326</v>
      </c>
      <c r="J6" s="1173"/>
      <c r="K6" s="1173"/>
      <c r="L6" s="1173"/>
      <c r="M6" s="338"/>
    </row>
    <row r="7" spans="1:13" s="339" customFormat="1" ht="17.25" customHeight="1">
      <c r="A7" s="1177"/>
      <c r="B7" s="1178"/>
      <c r="C7" s="1173" t="s">
        <v>38</v>
      </c>
      <c r="D7" s="1173"/>
      <c r="E7" s="1173" t="s">
        <v>7</v>
      </c>
      <c r="F7" s="1173"/>
      <c r="G7" s="1173"/>
      <c r="H7" s="1173"/>
      <c r="I7" s="1173" t="s">
        <v>327</v>
      </c>
      <c r="J7" s="1173"/>
      <c r="K7" s="1173" t="s">
        <v>328</v>
      </c>
      <c r="L7" s="1173"/>
      <c r="M7" s="338"/>
    </row>
    <row r="8" spans="1:12" s="339" customFormat="1" ht="27.75" customHeight="1">
      <c r="A8" s="1177"/>
      <c r="B8" s="1178"/>
      <c r="C8" s="1173"/>
      <c r="D8" s="1173"/>
      <c r="E8" s="1173" t="s">
        <v>329</v>
      </c>
      <c r="F8" s="1173"/>
      <c r="G8" s="1173" t="s">
        <v>330</v>
      </c>
      <c r="H8" s="1173"/>
      <c r="I8" s="1173"/>
      <c r="J8" s="1173"/>
      <c r="K8" s="1173"/>
      <c r="L8" s="1173"/>
    </row>
    <row r="9" spans="1:12" s="339" customFormat="1" ht="24.75" customHeight="1">
      <c r="A9" s="1179"/>
      <c r="B9" s="1180"/>
      <c r="C9" s="337" t="s">
        <v>331</v>
      </c>
      <c r="D9" s="337" t="s">
        <v>10</v>
      </c>
      <c r="E9" s="337" t="s">
        <v>3</v>
      </c>
      <c r="F9" s="337" t="s">
        <v>332</v>
      </c>
      <c r="G9" s="337" t="s">
        <v>3</v>
      </c>
      <c r="H9" s="337" t="s">
        <v>332</v>
      </c>
      <c r="I9" s="337" t="s">
        <v>3</v>
      </c>
      <c r="J9" s="337" t="s">
        <v>332</v>
      </c>
      <c r="K9" s="337" t="s">
        <v>3</v>
      </c>
      <c r="L9" s="337" t="s">
        <v>332</v>
      </c>
    </row>
    <row r="10" spans="1:12" s="341" customFormat="1" ht="15.75">
      <c r="A10" s="1079" t="s">
        <v>6</v>
      </c>
      <c r="B10" s="1080"/>
      <c r="C10" s="340">
        <v>1</v>
      </c>
      <c r="D10" s="340">
        <v>2</v>
      </c>
      <c r="E10" s="340">
        <v>3</v>
      </c>
      <c r="F10" s="340">
        <v>4</v>
      </c>
      <c r="G10" s="340">
        <v>5</v>
      </c>
      <c r="H10" s="340">
        <v>6</v>
      </c>
      <c r="I10" s="340">
        <v>7</v>
      </c>
      <c r="J10" s="340">
        <v>8</v>
      </c>
      <c r="K10" s="340">
        <v>9</v>
      </c>
      <c r="L10" s="340">
        <v>10</v>
      </c>
    </row>
    <row r="11" spans="1:12" s="341" customFormat="1" ht="30.75" customHeight="1">
      <c r="A11" s="1091" t="s">
        <v>407</v>
      </c>
      <c r="B11" s="1092"/>
      <c r="C11" s="258">
        <f aca="true" t="shared" si="0" ref="C11:L11">C13-C12</f>
        <v>0</v>
      </c>
      <c r="D11" s="258">
        <f t="shared" si="0"/>
        <v>0</v>
      </c>
      <c r="E11" s="258">
        <f t="shared" si="0"/>
        <v>0</v>
      </c>
      <c r="F11" s="258">
        <f t="shared" si="0"/>
        <v>0</v>
      </c>
      <c r="G11" s="258">
        <f t="shared" si="0"/>
        <v>0</v>
      </c>
      <c r="H11" s="258">
        <f t="shared" si="0"/>
        <v>0</v>
      </c>
      <c r="I11" s="258">
        <f t="shared" si="0"/>
        <v>0</v>
      </c>
      <c r="J11" s="258">
        <f t="shared" si="0"/>
        <v>0</v>
      </c>
      <c r="K11" s="258">
        <f t="shared" si="0"/>
        <v>0</v>
      </c>
      <c r="L11" s="258">
        <f t="shared" si="0"/>
        <v>0</v>
      </c>
    </row>
    <row r="12" spans="1:12" s="341" customFormat="1" ht="27" customHeight="1">
      <c r="A12" s="1070" t="s">
        <v>408</v>
      </c>
      <c r="B12" s="1071"/>
      <c r="C12" s="259">
        <v>0</v>
      </c>
      <c r="D12" s="259">
        <v>0</v>
      </c>
      <c r="E12" s="259">
        <v>0</v>
      </c>
      <c r="F12" s="259">
        <v>0</v>
      </c>
      <c r="G12" s="259">
        <v>0</v>
      </c>
      <c r="H12" s="259">
        <v>0</v>
      </c>
      <c r="I12" s="259">
        <v>0</v>
      </c>
      <c r="J12" s="259">
        <v>0</v>
      </c>
      <c r="K12" s="259">
        <v>0</v>
      </c>
      <c r="L12" s="259">
        <v>0</v>
      </c>
    </row>
    <row r="13" spans="1:32" s="341" customFormat="1" ht="17.25" customHeight="1">
      <c r="A13" s="1073" t="s">
        <v>37</v>
      </c>
      <c r="B13" s="1074"/>
      <c r="C13" s="342">
        <f aca="true" t="shared" si="1" ref="C13:L13">C14+C15</f>
        <v>0</v>
      </c>
      <c r="D13" s="342">
        <f t="shared" si="1"/>
        <v>0</v>
      </c>
      <c r="E13" s="342">
        <f t="shared" si="1"/>
        <v>0</v>
      </c>
      <c r="F13" s="342">
        <f t="shared" si="1"/>
        <v>0</v>
      </c>
      <c r="G13" s="342">
        <f t="shared" si="1"/>
        <v>0</v>
      </c>
      <c r="H13" s="342">
        <f t="shared" si="1"/>
        <v>0</v>
      </c>
      <c r="I13" s="342">
        <f t="shared" si="1"/>
        <v>0</v>
      </c>
      <c r="J13" s="342">
        <f t="shared" si="1"/>
        <v>0</v>
      </c>
      <c r="K13" s="342">
        <f t="shared" si="1"/>
        <v>0</v>
      </c>
      <c r="L13" s="342">
        <f t="shared" si="1"/>
        <v>0</v>
      </c>
      <c r="AF13" s="341">
        <f>AC14-AC15</f>
        <v>0</v>
      </c>
    </row>
    <row r="14" spans="1:37" s="343" customFormat="1" ht="17.25" customHeight="1">
      <c r="A14" s="207" t="s">
        <v>0</v>
      </c>
      <c r="B14" s="208" t="s">
        <v>98</v>
      </c>
      <c r="C14" s="342">
        <f>C15+C16</f>
        <v>0</v>
      </c>
      <c r="D14" s="342">
        <f>D15+D16</f>
        <v>0</v>
      </c>
      <c r="E14" s="262">
        <v>0</v>
      </c>
      <c r="F14" s="262">
        <v>0</v>
      </c>
      <c r="G14" s="262">
        <v>0</v>
      </c>
      <c r="H14" s="262">
        <v>0</v>
      </c>
      <c r="I14" s="262">
        <v>0</v>
      </c>
      <c r="J14" s="262">
        <v>0</v>
      </c>
      <c r="K14" s="262">
        <v>0</v>
      </c>
      <c r="L14" s="262">
        <v>0</v>
      </c>
      <c r="AK14" s="344"/>
    </row>
    <row r="15" spans="1:12" s="343" customFormat="1" ht="17.25" customHeight="1">
      <c r="A15" s="264" t="s">
        <v>1</v>
      </c>
      <c r="B15" s="208" t="s">
        <v>19</v>
      </c>
      <c r="C15" s="342">
        <f aca="true" t="shared" si="2" ref="C15:L15">C16+C17+C18+C19+C20+C21+C22+C23+C24+C25+C26</f>
        <v>0</v>
      </c>
      <c r="D15" s="342">
        <f t="shared" si="2"/>
        <v>0</v>
      </c>
      <c r="E15" s="342">
        <f t="shared" si="2"/>
        <v>0</v>
      </c>
      <c r="F15" s="342">
        <f t="shared" si="2"/>
        <v>0</v>
      </c>
      <c r="G15" s="342">
        <f t="shared" si="2"/>
        <v>0</v>
      </c>
      <c r="H15" s="342">
        <f t="shared" si="2"/>
        <v>0</v>
      </c>
      <c r="I15" s="342">
        <f t="shared" si="2"/>
        <v>0</v>
      </c>
      <c r="J15" s="342">
        <f t="shared" si="2"/>
        <v>0</v>
      </c>
      <c r="K15" s="342">
        <f t="shared" si="2"/>
        <v>0</v>
      </c>
      <c r="L15" s="342">
        <f t="shared" si="2"/>
        <v>0</v>
      </c>
    </row>
    <row r="16" spans="1:38" s="343" customFormat="1" ht="17.25" customHeight="1">
      <c r="A16" s="210">
        <v>1</v>
      </c>
      <c r="B16" s="78" t="s">
        <v>377</v>
      </c>
      <c r="C16" s="342">
        <f aca="true" t="shared" si="3" ref="C16:C26">E16+G16</f>
        <v>0</v>
      </c>
      <c r="D16" s="342">
        <f aca="true" t="shared" si="4" ref="D16:D26">F16+H16</f>
        <v>0</v>
      </c>
      <c r="E16" s="262">
        <v>0</v>
      </c>
      <c r="F16" s="262">
        <v>0</v>
      </c>
      <c r="G16" s="262">
        <v>0</v>
      </c>
      <c r="H16" s="262">
        <v>0</v>
      </c>
      <c r="I16" s="262">
        <v>0</v>
      </c>
      <c r="J16" s="262">
        <v>0</v>
      </c>
      <c r="K16" s="262">
        <v>0</v>
      </c>
      <c r="L16" s="262">
        <v>0</v>
      </c>
      <c r="AL16" s="344"/>
    </row>
    <row r="17" spans="1:32" s="343" customFormat="1" ht="17.25" customHeight="1">
      <c r="A17" s="210">
        <v>2</v>
      </c>
      <c r="B17" s="78" t="s">
        <v>409</v>
      </c>
      <c r="C17" s="342">
        <f t="shared" si="3"/>
        <v>0</v>
      </c>
      <c r="D17" s="342">
        <f t="shared" si="4"/>
        <v>0</v>
      </c>
      <c r="E17" s="262">
        <v>0</v>
      </c>
      <c r="F17" s="262">
        <v>0</v>
      </c>
      <c r="G17" s="262">
        <v>0</v>
      </c>
      <c r="H17" s="262">
        <v>0</v>
      </c>
      <c r="I17" s="262">
        <v>0</v>
      </c>
      <c r="J17" s="262">
        <v>0</v>
      </c>
      <c r="K17" s="262">
        <v>0</v>
      </c>
      <c r="L17" s="262">
        <v>0</v>
      </c>
      <c r="AF17" s="344" t="e">
        <f>(R17-D17)/D17</f>
        <v>#DIV/0!</v>
      </c>
    </row>
    <row r="18" spans="1:12" s="343" customFormat="1" ht="17.25" customHeight="1">
      <c r="A18" s="210">
        <v>3</v>
      </c>
      <c r="B18" s="78" t="s">
        <v>380</v>
      </c>
      <c r="C18" s="342">
        <f t="shared" si="3"/>
        <v>0</v>
      </c>
      <c r="D18" s="342">
        <f t="shared" si="4"/>
        <v>0</v>
      </c>
      <c r="E18" s="262">
        <v>0</v>
      </c>
      <c r="F18" s="262">
        <v>0</v>
      </c>
      <c r="G18" s="262">
        <v>0</v>
      </c>
      <c r="H18" s="262">
        <v>0</v>
      </c>
      <c r="I18" s="262">
        <v>0</v>
      </c>
      <c r="J18" s="262">
        <v>0</v>
      </c>
      <c r="K18" s="262">
        <v>0</v>
      </c>
      <c r="L18" s="262">
        <v>0</v>
      </c>
    </row>
    <row r="19" spans="1:12" s="343" customFormat="1" ht="17.25" customHeight="1">
      <c r="A19" s="210">
        <v>4</v>
      </c>
      <c r="B19" s="78" t="s">
        <v>381</v>
      </c>
      <c r="C19" s="342">
        <f t="shared" si="3"/>
        <v>0</v>
      </c>
      <c r="D19" s="342">
        <f t="shared" si="4"/>
        <v>0</v>
      </c>
      <c r="E19" s="262">
        <v>0</v>
      </c>
      <c r="F19" s="262">
        <v>0</v>
      </c>
      <c r="G19" s="262">
        <v>0</v>
      </c>
      <c r="H19" s="262">
        <v>0</v>
      </c>
      <c r="I19" s="262">
        <v>0</v>
      </c>
      <c r="J19" s="262">
        <v>0</v>
      </c>
      <c r="K19" s="262">
        <v>0</v>
      </c>
      <c r="L19" s="262">
        <v>0</v>
      </c>
    </row>
    <row r="20" spans="1:12" s="343" customFormat="1" ht="17.25" customHeight="1">
      <c r="A20" s="210">
        <v>5</v>
      </c>
      <c r="B20" s="78" t="s">
        <v>382</v>
      </c>
      <c r="C20" s="342">
        <f t="shared" si="3"/>
        <v>0</v>
      </c>
      <c r="D20" s="342">
        <f t="shared" si="4"/>
        <v>0</v>
      </c>
      <c r="E20" s="262">
        <v>0</v>
      </c>
      <c r="F20" s="262">
        <v>0</v>
      </c>
      <c r="G20" s="262">
        <v>0</v>
      </c>
      <c r="H20" s="262">
        <v>0</v>
      </c>
      <c r="I20" s="262">
        <v>0</v>
      </c>
      <c r="J20" s="262">
        <v>0</v>
      </c>
      <c r="K20" s="262">
        <v>0</v>
      </c>
      <c r="L20" s="262">
        <v>0</v>
      </c>
    </row>
    <row r="21" spans="1:39" s="343" customFormat="1" ht="17.25" customHeight="1">
      <c r="A21" s="210">
        <v>6</v>
      </c>
      <c r="B21" s="78" t="s">
        <v>383</v>
      </c>
      <c r="C21" s="342">
        <f t="shared" si="3"/>
        <v>0</v>
      </c>
      <c r="D21" s="342">
        <f t="shared" si="4"/>
        <v>0</v>
      </c>
      <c r="E21" s="262">
        <v>0</v>
      </c>
      <c r="F21" s="262">
        <v>0</v>
      </c>
      <c r="G21" s="262">
        <v>0</v>
      </c>
      <c r="H21" s="262">
        <v>0</v>
      </c>
      <c r="I21" s="262">
        <v>0</v>
      </c>
      <c r="J21" s="262">
        <v>0</v>
      </c>
      <c r="K21" s="262">
        <v>0</v>
      </c>
      <c r="L21" s="262">
        <v>0</v>
      </c>
      <c r="AJ21" s="343">
        <f>AI20-AI21</f>
        <v>0</v>
      </c>
      <c r="AK21" s="343">
        <v>1653</v>
      </c>
      <c r="AL21" s="343">
        <f>AI20-AK21</f>
        <v>-1653</v>
      </c>
      <c r="AM21" s="344" t="e">
        <f>AL21/AI20</f>
        <v>#DIV/0!</v>
      </c>
    </row>
    <row r="22" spans="1:39" s="343" customFormat="1" ht="17.25" customHeight="1">
      <c r="A22" s="210">
        <v>7</v>
      </c>
      <c r="B22" s="78" t="s">
        <v>388</v>
      </c>
      <c r="C22" s="342">
        <f t="shared" si="3"/>
        <v>0</v>
      </c>
      <c r="D22" s="342">
        <f t="shared" si="4"/>
        <v>0</v>
      </c>
      <c r="E22" s="262">
        <v>0</v>
      </c>
      <c r="F22" s="262">
        <v>0</v>
      </c>
      <c r="G22" s="262">
        <v>0</v>
      </c>
      <c r="H22" s="262">
        <v>0</v>
      </c>
      <c r="I22" s="262">
        <v>0</v>
      </c>
      <c r="J22" s="262">
        <v>0</v>
      </c>
      <c r="K22" s="262">
        <v>0</v>
      </c>
      <c r="L22" s="262">
        <v>0</v>
      </c>
      <c r="AM22" s="344" t="e">
        <f>AN20-AM21</f>
        <v>#DIV/0!</v>
      </c>
    </row>
    <row r="23" spans="1:12" s="343" customFormat="1" ht="17.25" customHeight="1">
      <c r="A23" s="210">
        <v>8</v>
      </c>
      <c r="B23" s="78" t="s">
        <v>390</v>
      </c>
      <c r="C23" s="342">
        <f t="shared" si="3"/>
        <v>0</v>
      </c>
      <c r="D23" s="342">
        <f t="shared" si="4"/>
        <v>0</v>
      </c>
      <c r="E23" s="262">
        <v>0</v>
      </c>
      <c r="F23" s="262">
        <v>0</v>
      </c>
      <c r="G23" s="262">
        <v>0</v>
      </c>
      <c r="H23" s="262">
        <v>0</v>
      </c>
      <c r="I23" s="262">
        <v>0</v>
      </c>
      <c r="J23" s="262">
        <v>0</v>
      </c>
      <c r="K23" s="262">
        <v>0</v>
      </c>
      <c r="L23" s="262">
        <v>0</v>
      </c>
    </row>
    <row r="24" spans="1:36" s="343" customFormat="1" ht="17.25" customHeight="1">
      <c r="A24" s="210">
        <v>9</v>
      </c>
      <c r="B24" s="78" t="s">
        <v>391</v>
      </c>
      <c r="C24" s="342">
        <f t="shared" si="3"/>
        <v>0</v>
      </c>
      <c r="D24" s="342">
        <f t="shared" si="4"/>
        <v>0</v>
      </c>
      <c r="E24" s="262">
        <v>0</v>
      </c>
      <c r="F24" s="262">
        <v>0</v>
      </c>
      <c r="G24" s="262">
        <v>0</v>
      </c>
      <c r="H24" s="262">
        <v>0</v>
      </c>
      <c r="I24" s="262">
        <v>0</v>
      </c>
      <c r="J24" s="262">
        <v>0</v>
      </c>
      <c r="K24" s="262">
        <v>0</v>
      </c>
      <c r="L24" s="262">
        <v>0</v>
      </c>
      <c r="AJ24" s="343">
        <f>AI23-AI24</f>
        <v>0</v>
      </c>
    </row>
    <row r="25" spans="1:36" s="343" customFormat="1" ht="17.25" customHeight="1">
      <c r="A25" s="210">
        <v>10</v>
      </c>
      <c r="B25" s="78" t="s">
        <v>392</v>
      </c>
      <c r="C25" s="342">
        <f t="shared" si="3"/>
        <v>0</v>
      </c>
      <c r="D25" s="342">
        <f t="shared" si="4"/>
        <v>0</v>
      </c>
      <c r="E25" s="262">
        <v>0</v>
      </c>
      <c r="F25" s="262">
        <v>0</v>
      </c>
      <c r="G25" s="262">
        <v>0</v>
      </c>
      <c r="H25" s="262">
        <v>0</v>
      </c>
      <c r="I25" s="262">
        <v>0</v>
      </c>
      <c r="J25" s="262">
        <v>0</v>
      </c>
      <c r="K25" s="262">
        <v>0</v>
      </c>
      <c r="L25" s="262">
        <v>0</v>
      </c>
      <c r="AJ25" s="344" t="e">
        <f>AI24/AI25</f>
        <v>#DIV/0!</v>
      </c>
    </row>
    <row r="26" spans="1:44" s="343" customFormat="1" ht="17.25" customHeight="1">
      <c r="A26" s="210">
        <v>11</v>
      </c>
      <c r="B26" s="78" t="s">
        <v>394</v>
      </c>
      <c r="C26" s="342">
        <f t="shared" si="3"/>
        <v>0</v>
      </c>
      <c r="D26" s="342">
        <f t="shared" si="4"/>
        <v>0</v>
      </c>
      <c r="E26" s="262">
        <v>0</v>
      </c>
      <c r="F26" s="262">
        <v>0</v>
      </c>
      <c r="G26" s="262">
        <v>0</v>
      </c>
      <c r="H26" s="262">
        <v>0</v>
      </c>
      <c r="I26" s="262">
        <v>0</v>
      </c>
      <c r="J26" s="262">
        <v>0</v>
      </c>
      <c r="K26" s="262">
        <v>0</v>
      </c>
      <c r="L26" s="262">
        <v>0</v>
      </c>
      <c r="AR26" s="344"/>
    </row>
    <row r="27" ht="7.5" customHeight="1"/>
    <row r="28" spans="1:35" s="202" customFormat="1" ht="15.75" customHeight="1">
      <c r="A28" s="212"/>
      <c r="B28" s="1089" t="s">
        <v>395</v>
      </c>
      <c r="C28" s="1089"/>
      <c r="D28" s="1089"/>
      <c r="E28" s="214"/>
      <c r="F28" s="268"/>
      <c r="G28" s="268"/>
      <c r="H28" s="1088" t="s">
        <v>395</v>
      </c>
      <c r="I28" s="1088"/>
      <c r="J28" s="1088"/>
      <c r="K28" s="1088"/>
      <c r="L28" s="1088"/>
      <c r="AG28" s="202" t="s">
        <v>396</v>
      </c>
      <c r="AI28" s="200">
        <f>82/88</f>
        <v>0.9318181818181818</v>
      </c>
    </row>
    <row r="29" spans="1:12" s="202" customFormat="1" ht="19.5" customHeight="1">
      <c r="A29" s="212"/>
      <c r="B29" s="1090" t="s">
        <v>333</v>
      </c>
      <c r="C29" s="1090"/>
      <c r="D29" s="1090"/>
      <c r="E29" s="214"/>
      <c r="F29" s="215"/>
      <c r="G29" s="215"/>
      <c r="H29" s="1093" t="s">
        <v>251</v>
      </c>
      <c r="I29" s="1093"/>
      <c r="J29" s="1093"/>
      <c r="K29" s="1093"/>
      <c r="L29" s="1093"/>
    </row>
    <row r="30" spans="1:12" s="206" customFormat="1" ht="15" customHeight="1">
      <c r="A30" s="212"/>
      <c r="B30" s="1174"/>
      <c r="C30" s="1174"/>
      <c r="D30" s="1174"/>
      <c r="E30" s="214"/>
      <c r="F30" s="215"/>
      <c r="G30" s="215"/>
      <c r="H30" s="1046"/>
      <c r="I30" s="1046"/>
      <c r="J30" s="1046"/>
      <c r="K30" s="1046"/>
      <c r="L30" s="1046"/>
    </row>
    <row r="31" spans="1:12" s="202" customFormat="1" ht="15" customHeight="1">
      <c r="A31" s="212"/>
      <c r="B31" s="213"/>
      <c r="C31" s="213"/>
      <c r="D31" s="214"/>
      <c r="E31" s="214"/>
      <c r="F31" s="215"/>
      <c r="G31" s="215"/>
      <c r="H31" s="217"/>
      <c r="I31" s="217"/>
      <c r="J31" s="217"/>
      <c r="K31" s="217"/>
      <c r="L31" s="217"/>
    </row>
    <row r="32" spans="1:12" s="202" customFormat="1" ht="15" customHeight="1">
      <c r="A32" s="212"/>
      <c r="B32" s="213"/>
      <c r="C32" s="213"/>
      <c r="D32" s="214"/>
      <c r="E32" s="214"/>
      <c r="F32" s="215"/>
      <c r="G32" s="215"/>
      <c r="H32" s="217"/>
      <c r="I32" s="217"/>
      <c r="J32" s="217"/>
      <c r="K32" s="217"/>
      <c r="L32" s="217"/>
    </row>
    <row r="33" spans="2:12" ht="19.5">
      <c r="B33" s="1172" t="s">
        <v>399</v>
      </c>
      <c r="C33" s="1172"/>
      <c r="D33" s="1172"/>
      <c r="E33" s="346"/>
      <c r="F33" s="346"/>
      <c r="G33" s="346"/>
      <c r="H33" s="346"/>
      <c r="I33" s="346"/>
      <c r="J33" s="347" t="s">
        <v>399</v>
      </c>
      <c r="K33" s="346"/>
      <c r="L33" s="346"/>
    </row>
    <row r="34" spans="2:12" ht="18.75">
      <c r="B34" s="346"/>
      <c r="C34" s="346"/>
      <c r="D34" s="346"/>
      <c r="E34" s="346"/>
      <c r="F34" s="346"/>
      <c r="G34" s="346"/>
      <c r="H34" s="346"/>
      <c r="I34" s="346"/>
      <c r="J34" s="346"/>
      <c r="K34" s="346"/>
      <c r="L34" s="346"/>
    </row>
    <row r="35" spans="2:12" ht="18.75">
      <c r="B35" s="346"/>
      <c r="C35" s="346"/>
      <c r="D35" s="346"/>
      <c r="E35" s="346"/>
      <c r="F35" s="346"/>
      <c r="G35" s="346"/>
      <c r="H35" s="346"/>
      <c r="I35" s="346"/>
      <c r="J35" s="346"/>
      <c r="K35" s="346"/>
      <c r="L35" s="346"/>
    </row>
    <row r="36" spans="1:12" s="194" customFormat="1" ht="18.75" hidden="1">
      <c r="A36" s="245" t="s">
        <v>47</v>
      </c>
      <c r="B36" s="196"/>
      <c r="C36" s="196"/>
      <c r="D36" s="196"/>
      <c r="E36" s="196"/>
      <c r="F36" s="196"/>
      <c r="G36" s="196"/>
      <c r="H36" s="196"/>
      <c r="I36" s="196"/>
      <c r="J36" s="196"/>
      <c r="K36" s="348"/>
      <c r="L36" s="196"/>
    </row>
    <row r="37" spans="1:15" s="194" customFormat="1" ht="15" customHeight="1" hidden="1">
      <c r="A37" s="198"/>
      <c r="B37" s="1183" t="s">
        <v>334</v>
      </c>
      <c r="C37" s="1183"/>
      <c r="D37" s="1183"/>
      <c r="E37" s="1183"/>
      <c r="F37" s="1183"/>
      <c r="G37" s="1183"/>
      <c r="H37" s="1183"/>
      <c r="I37" s="1183"/>
      <c r="J37" s="1183"/>
      <c r="K37" s="349"/>
      <c r="L37" s="304"/>
      <c r="M37" s="275"/>
      <c r="N37" s="275"/>
      <c r="O37" s="275"/>
    </row>
    <row r="38" spans="2:12" s="194" customFormat="1" ht="18.75" hidden="1">
      <c r="B38" s="246" t="s">
        <v>335</v>
      </c>
      <c r="C38" s="196"/>
      <c r="D38" s="196"/>
      <c r="E38" s="196"/>
      <c r="F38" s="196"/>
      <c r="G38" s="196"/>
      <c r="H38" s="196"/>
      <c r="I38" s="196"/>
      <c r="J38" s="196"/>
      <c r="K38" s="348"/>
      <c r="L38" s="196"/>
    </row>
    <row r="39" spans="2:12" ht="18.75" hidden="1">
      <c r="B39" s="350" t="s">
        <v>336</v>
      </c>
      <c r="C39" s="346"/>
      <c r="D39" s="346"/>
      <c r="E39" s="346"/>
      <c r="F39" s="346"/>
      <c r="G39" s="346"/>
      <c r="H39" s="346"/>
      <c r="I39" s="346"/>
      <c r="J39" s="346"/>
      <c r="K39" s="346"/>
      <c r="L39" s="346"/>
    </row>
    <row r="40" spans="2:12" ht="18.75" hidden="1">
      <c r="B40" s="346"/>
      <c r="C40" s="346"/>
      <c r="D40" s="346"/>
      <c r="E40" s="346"/>
      <c r="F40" s="346"/>
      <c r="G40" s="346"/>
      <c r="H40" s="346"/>
      <c r="I40" s="346"/>
      <c r="J40" s="346"/>
      <c r="K40" s="346"/>
      <c r="L40" s="346"/>
    </row>
    <row r="41" spans="2:13" ht="18.75">
      <c r="B41" s="918" t="s">
        <v>441</v>
      </c>
      <c r="C41" s="918"/>
      <c r="D41" s="918"/>
      <c r="E41" s="220"/>
      <c r="F41" s="220"/>
      <c r="G41" s="192"/>
      <c r="H41" s="919" t="s">
        <v>353</v>
      </c>
      <c r="I41" s="919"/>
      <c r="J41" s="919"/>
      <c r="K41" s="919"/>
      <c r="L41" s="919"/>
      <c r="M41" s="173"/>
    </row>
    <row r="42" spans="2:12" ht="18.75">
      <c r="B42" s="346"/>
      <c r="C42" s="346"/>
      <c r="D42" s="346"/>
      <c r="E42" s="346"/>
      <c r="F42" s="346"/>
      <c r="G42" s="346"/>
      <c r="H42" s="346"/>
      <c r="I42" s="346"/>
      <c r="J42" s="346"/>
      <c r="K42" s="346"/>
      <c r="L42" s="34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1" hidden="1" customWidth="1"/>
    <col min="12" max="12" width="68.75390625" style="351" customWidth="1"/>
    <col min="13" max="13" width="16.125" style="351" bestFit="1" customWidth="1"/>
    <col min="14" max="14" width="47.625" style="351" customWidth="1"/>
    <col min="15" max="16384" width="9.00390625" style="351" customWidth="1"/>
  </cols>
  <sheetData>
    <row r="1" spans="12:25" ht="54.75" customHeight="1">
      <c r="L1" s="1187" t="s">
        <v>483</v>
      </c>
      <c r="M1" s="1188"/>
      <c r="N1" s="1188"/>
      <c r="O1" s="375"/>
      <c r="P1" s="375"/>
      <c r="Q1" s="375"/>
      <c r="R1" s="375"/>
      <c r="S1" s="375"/>
      <c r="T1" s="375"/>
      <c r="U1" s="375"/>
      <c r="V1" s="375"/>
      <c r="W1" s="375"/>
      <c r="X1" s="375"/>
      <c r="Y1" s="376"/>
    </row>
    <row r="2" spans="11:17" ht="34.5" customHeight="1">
      <c r="K2" s="359"/>
      <c r="L2" s="1189" t="s">
        <v>490</v>
      </c>
      <c r="M2" s="1190"/>
      <c r="N2" s="1191"/>
      <c r="O2" s="38"/>
      <c r="P2" s="361"/>
      <c r="Q2" s="357"/>
    </row>
    <row r="3" spans="11:18" ht="31.5" customHeight="1">
      <c r="K3" s="359"/>
      <c r="L3" s="364" t="s">
        <v>499</v>
      </c>
      <c r="M3" s="365">
        <f>'06'!C11</f>
        <v>6008</v>
      </c>
      <c r="N3" s="365"/>
      <c r="O3" s="365"/>
      <c r="P3" s="362"/>
      <c r="Q3" s="358"/>
      <c r="R3" s="355"/>
    </row>
    <row r="4" spans="11:18" ht="30" customHeight="1">
      <c r="K4" s="359"/>
      <c r="L4" s="366" t="s">
        <v>484</v>
      </c>
      <c r="M4" s="367">
        <f>'06'!D11</f>
        <v>1471</v>
      </c>
      <c r="N4" s="365"/>
      <c r="O4" s="365"/>
      <c r="P4" s="362"/>
      <c r="Q4" s="358"/>
      <c r="R4" s="355"/>
    </row>
    <row r="5" spans="11:18" ht="31.5" customHeight="1">
      <c r="K5" s="359"/>
      <c r="L5" s="366" t="s">
        <v>485</v>
      </c>
      <c r="M5" s="367">
        <f>'06'!E11</f>
        <v>4537</v>
      </c>
      <c r="N5" s="365"/>
      <c r="O5" s="365"/>
      <c r="P5" s="362"/>
      <c r="Q5" s="358"/>
      <c r="R5" s="355"/>
    </row>
    <row r="6" spans="11:18" ht="27" customHeight="1">
      <c r="K6" s="359"/>
      <c r="L6" s="364" t="s">
        <v>486</v>
      </c>
      <c r="M6" s="365">
        <f>'06'!F11</f>
        <v>71</v>
      </c>
      <c r="N6" s="365"/>
      <c r="O6" s="365"/>
      <c r="P6" s="362"/>
      <c r="Q6" s="358"/>
      <c r="R6" s="355"/>
    </row>
    <row r="7" spans="11:18" s="352" customFormat="1" ht="30" customHeight="1">
      <c r="K7" s="360"/>
      <c r="L7" s="368" t="s">
        <v>526</v>
      </c>
      <c r="M7" s="365">
        <f>'06'!H11</f>
        <v>5937</v>
      </c>
      <c r="N7" s="365"/>
      <c r="O7" s="365"/>
      <c r="P7" s="362"/>
      <c r="Q7" s="358"/>
      <c r="R7" s="355"/>
    </row>
    <row r="8" spans="11:18" ht="30.75" customHeight="1">
      <c r="K8" s="359"/>
      <c r="L8" s="369" t="s">
        <v>525</v>
      </c>
      <c r="M8" s="370">
        <f>'[7]M6 Tong hop Viec CHV '!$C$12</f>
        <v>1489</v>
      </c>
      <c r="N8" s="365"/>
      <c r="O8" s="365"/>
      <c r="P8" s="362"/>
      <c r="Q8" s="358"/>
      <c r="R8" s="355"/>
    </row>
    <row r="9" spans="11:18" ht="33" customHeight="1">
      <c r="K9" s="359"/>
      <c r="L9" s="377" t="s">
        <v>528</v>
      </c>
      <c r="M9" s="378">
        <f>(M7-M8)/M8</f>
        <v>2.987239758226998</v>
      </c>
      <c r="N9" s="365"/>
      <c r="O9" s="365"/>
      <c r="P9" s="362"/>
      <c r="Q9" s="358"/>
      <c r="R9" s="355"/>
    </row>
    <row r="10" spans="11:18" ht="33" customHeight="1">
      <c r="K10" s="359"/>
      <c r="L10" s="364" t="s">
        <v>527</v>
      </c>
      <c r="M10" s="365">
        <f>'06'!I11</f>
        <v>5049</v>
      </c>
      <c r="N10" s="365" t="s">
        <v>487</v>
      </c>
      <c r="O10" s="371">
        <f>M10/M7</f>
        <v>0.8504295098534613</v>
      </c>
      <c r="P10" s="362"/>
      <c r="Q10" s="358"/>
      <c r="R10" s="355"/>
    </row>
    <row r="11" spans="11:18" ht="22.5" customHeight="1">
      <c r="K11" s="359"/>
      <c r="L11" s="364" t="s">
        <v>529</v>
      </c>
      <c r="M11" s="365">
        <f>'06'!Q11</f>
        <v>888</v>
      </c>
      <c r="N11" s="365" t="s">
        <v>487</v>
      </c>
      <c r="O11" s="371">
        <f>M11/M7</f>
        <v>0.14957049014653864</v>
      </c>
      <c r="P11" s="362"/>
      <c r="Q11" s="358"/>
      <c r="R11" s="355"/>
    </row>
    <row r="12" spans="11:18" ht="34.5" customHeight="1">
      <c r="K12" s="359"/>
      <c r="L12" s="364" t="s">
        <v>530</v>
      </c>
      <c r="M12" s="365">
        <f>'06'!J11+'06'!K11</f>
        <v>4258</v>
      </c>
      <c r="N12" s="364"/>
      <c r="O12" s="364"/>
      <c r="P12" s="356"/>
      <c r="R12" s="356"/>
    </row>
    <row r="13" spans="11:18" ht="33.75" customHeight="1">
      <c r="K13" s="359"/>
      <c r="L13" s="364" t="s">
        <v>531</v>
      </c>
      <c r="M13" s="371">
        <f>M12/M7</f>
        <v>0.717197237662119</v>
      </c>
      <c r="N13" s="365"/>
      <c r="O13" s="365"/>
      <c r="P13" s="362"/>
      <c r="R13" s="356"/>
    </row>
    <row r="14" spans="11:18" ht="24.75" customHeight="1" hidden="1">
      <c r="K14" s="359"/>
      <c r="L14" s="364"/>
      <c r="M14" s="365"/>
      <c r="N14" s="365"/>
      <c r="O14" s="365"/>
      <c r="P14" s="362"/>
      <c r="R14" s="356"/>
    </row>
    <row r="15" spans="11:18" ht="24.75" customHeight="1" hidden="1">
      <c r="K15" s="359"/>
      <c r="L15" s="364"/>
      <c r="M15" s="365"/>
      <c r="N15" s="365"/>
      <c r="O15" s="365"/>
      <c r="P15" s="362"/>
      <c r="R15" s="356"/>
    </row>
    <row r="16" spans="11:18" ht="24.75" customHeight="1">
      <c r="K16" s="359"/>
      <c r="L16" s="369" t="s">
        <v>532</v>
      </c>
      <c r="M16" s="370">
        <f>'[7]M6 Tong hop Viec CHV '!$H$12+'[7]M6 Tong hop Viec CHV '!$I$12+'[7]M6 Tong hop Viec CHV '!$K$12</f>
        <v>749</v>
      </c>
      <c r="N16" s="365"/>
      <c r="O16" s="365"/>
      <c r="P16" s="362"/>
      <c r="R16" s="356"/>
    </row>
    <row r="17" spans="11:18" ht="24.75" customHeight="1">
      <c r="K17" s="359"/>
      <c r="L17" s="377" t="s">
        <v>533</v>
      </c>
      <c r="M17" s="372">
        <f>M16/M8</f>
        <v>0.5030221625251847</v>
      </c>
      <c r="N17" s="365"/>
      <c r="O17" s="365"/>
      <c r="P17" s="362"/>
      <c r="R17" s="356"/>
    </row>
    <row r="18" spans="11:18" ht="26.25" customHeight="1">
      <c r="K18" s="359"/>
      <c r="L18" s="377" t="s">
        <v>488</v>
      </c>
      <c r="M18" s="378">
        <f>M13-M17</f>
        <v>0.21417507513693423</v>
      </c>
      <c r="N18" s="365"/>
      <c r="O18" s="365"/>
      <c r="P18" s="362"/>
      <c r="R18" s="356"/>
    </row>
    <row r="19" spans="11:18" ht="24.75" customHeight="1">
      <c r="K19" s="359"/>
      <c r="L19" s="364" t="s">
        <v>534</v>
      </c>
      <c r="M19" s="365">
        <f>'06'!J11</f>
        <v>4178</v>
      </c>
      <c r="N19" s="365"/>
      <c r="O19" s="365"/>
      <c r="P19" s="362"/>
      <c r="R19" s="356"/>
    </row>
    <row r="20" spans="11:18" ht="24.75" customHeight="1" hidden="1">
      <c r="K20" s="359"/>
      <c r="L20" s="364"/>
      <c r="M20" s="365"/>
      <c r="N20" s="365"/>
      <c r="O20" s="365"/>
      <c r="P20" s="362"/>
      <c r="R20" s="356"/>
    </row>
    <row r="21" spans="11:18" ht="24.75" customHeight="1" hidden="1">
      <c r="K21" s="359"/>
      <c r="L21" s="364"/>
      <c r="M21" s="365"/>
      <c r="N21" s="365"/>
      <c r="O21" s="365"/>
      <c r="P21" s="362"/>
      <c r="R21" s="356"/>
    </row>
    <row r="22" spans="11:18" ht="24.75" customHeight="1" hidden="1">
      <c r="K22" s="359"/>
      <c r="L22" s="364"/>
      <c r="M22" s="365"/>
      <c r="N22" s="365"/>
      <c r="O22" s="365"/>
      <c r="P22" s="362"/>
      <c r="R22" s="356"/>
    </row>
    <row r="23" spans="11:18" ht="24.75" customHeight="1" hidden="1">
      <c r="K23" s="359"/>
      <c r="L23" s="364"/>
      <c r="M23" s="365"/>
      <c r="N23" s="365"/>
      <c r="O23" s="365"/>
      <c r="P23" s="362"/>
      <c r="R23" s="356"/>
    </row>
    <row r="24" spans="11:18" ht="24.75" customHeight="1" hidden="1">
      <c r="K24" s="359"/>
      <c r="L24" s="364"/>
      <c r="M24" s="365"/>
      <c r="N24" s="365"/>
      <c r="O24" s="365"/>
      <c r="P24" s="362"/>
      <c r="R24" s="356"/>
    </row>
    <row r="25" spans="11:18" ht="24.75" customHeight="1" hidden="1">
      <c r="K25" s="359"/>
      <c r="L25" s="364"/>
      <c r="M25" s="365"/>
      <c r="N25" s="365"/>
      <c r="O25" s="365"/>
      <c r="P25" s="362"/>
      <c r="R25" s="356"/>
    </row>
    <row r="26" spans="11:18" ht="36" customHeight="1">
      <c r="K26" s="359"/>
      <c r="L26" s="364" t="s">
        <v>535</v>
      </c>
      <c r="M26" s="371">
        <f>M19/'06'!I11</f>
        <v>0.8274905921964746</v>
      </c>
      <c r="N26" s="365"/>
      <c r="O26" s="365"/>
      <c r="P26" s="362"/>
      <c r="R26" s="356"/>
    </row>
    <row r="27" spans="11:18" ht="24.75" customHeight="1">
      <c r="K27" s="359"/>
      <c r="L27" s="369" t="s">
        <v>536</v>
      </c>
      <c r="M27" s="372">
        <f>'[7]M6 Tong hop Viec CHV '!$H$12/'[7]M6 Tong hop Viec CHV '!$F$12</f>
        <v>0.6726618705035972</v>
      </c>
      <c r="N27" s="365"/>
      <c r="O27" s="365"/>
      <c r="P27" s="362"/>
      <c r="R27" s="356"/>
    </row>
    <row r="28" spans="11:18" ht="24.75" customHeight="1" hidden="1">
      <c r="K28" s="359"/>
      <c r="L28" s="364"/>
      <c r="M28" s="365"/>
      <c r="N28" s="365"/>
      <c r="O28" s="365"/>
      <c r="P28" s="362"/>
      <c r="R28" s="356"/>
    </row>
    <row r="29" spans="11:18" ht="24.75" customHeight="1" hidden="1">
      <c r="K29" s="359"/>
      <c r="L29" s="364"/>
      <c r="M29" s="365"/>
      <c r="N29" s="365"/>
      <c r="O29" s="365"/>
      <c r="P29" s="362"/>
      <c r="R29" s="356"/>
    </row>
    <row r="30" spans="11:18" ht="24.75" customHeight="1">
      <c r="K30" s="359"/>
      <c r="L30" s="377" t="s">
        <v>537</v>
      </c>
      <c r="M30" s="371">
        <f>M26-M27</f>
        <v>0.15482872169287742</v>
      </c>
      <c r="N30" s="365"/>
      <c r="O30" s="365"/>
      <c r="P30" s="362"/>
      <c r="R30" s="356"/>
    </row>
    <row r="31" spans="11:18" ht="24.75" customHeight="1">
      <c r="K31" s="359"/>
      <c r="L31" s="364" t="s">
        <v>538</v>
      </c>
      <c r="M31" s="365">
        <f>'06'!R11</f>
        <v>1679</v>
      </c>
      <c r="N31" s="365"/>
      <c r="O31" s="365"/>
      <c r="P31" s="362"/>
      <c r="R31" s="356"/>
    </row>
    <row r="32" spans="11:18" ht="24.75" customHeight="1">
      <c r="K32" s="359"/>
      <c r="L32" s="369" t="s">
        <v>539</v>
      </c>
      <c r="M32" s="370">
        <f>'[7]M6 Tong hop Viec CHV '!$R$12</f>
        <v>719</v>
      </c>
      <c r="N32" s="365"/>
      <c r="O32" s="365"/>
      <c r="P32" s="362"/>
      <c r="R32" s="356"/>
    </row>
    <row r="33" spans="11:18" ht="24.75" customHeight="1">
      <c r="K33" s="359"/>
      <c r="L33" s="377" t="s">
        <v>540</v>
      </c>
      <c r="M33" s="379">
        <f>M31-M32</f>
        <v>960</v>
      </c>
      <c r="N33" s="379" t="s">
        <v>489</v>
      </c>
      <c r="O33" s="378">
        <f>(M31-M32)/M32</f>
        <v>1.3351877607788596</v>
      </c>
      <c r="P33" s="362"/>
      <c r="R33" s="356"/>
    </row>
    <row r="34" spans="11:18" ht="24.75" customHeight="1">
      <c r="K34" s="359"/>
      <c r="L34" s="381"/>
      <c r="M34" s="382"/>
      <c r="N34" s="382"/>
      <c r="O34" s="383"/>
      <c r="P34" s="362"/>
      <c r="R34" s="356"/>
    </row>
    <row r="35" spans="11:18" ht="24.75" customHeight="1">
      <c r="K35" s="359"/>
      <c r="L35" s="384"/>
      <c r="M35" s="385"/>
      <c r="N35" s="385"/>
      <c r="O35" s="386"/>
      <c r="P35" s="362"/>
      <c r="R35" s="356"/>
    </row>
    <row r="36" spans="11:18" ht="24.75" customHeight="1" hidden="1">
      <c r="K36" s="359"/>
      <c r="L36" s="38"/>
      <c r="M36" s="39"/>
      <c r="N36" s="39"/>
      <c r="O36" s="39"/>
      <c r="P36" s="362"/>
      <c r="R36" s="356"/>
    </row>
    <row r="37" spans="11:18" ht="24.75" customHeight="1" hidden="1">
      <c r="K37" s="359"/>
      <c r="L37" s="38"/>
      <c r="M37" s="39"/>
      <c r="N37" s="39"/>
      <c r="O37" s="39"/>
      <c r="P37" s="362"/>
      <c r="R37" s="356"/>
    </row>
    <row r="38" spans="11:18" ht="24.75" customHeight="1" hidden="1">
      <c r="K38" s="359"/>
      <c r="L38" s="38"/>
      <c r="M38" s="39"/>
      <c r="N38" s="39"/>
      <c r="O38" s="39"/>
      <c r="P38" s="362"/>
      <c r="R38" s="356"/>
    </row>
    <row r="39" spans="11:18" ht="24.75" customHeight="1">
      <c r="K39" s="359"/>
      <c r="L39" s="380" t="s">
        <v>491</v>
      </c>
      <c r="M39" s="39"/>
      <c r="N39" s="39"/>
      <c r="O39" s="39"/>
      <c r="P39" s="362"/>
      <c r="R39" s="356"/>
    </row>
    <row r="40" spans="11:18" ht="24.75" customHeight="1" hidden="1">
      <c r="K40" s="359"/>
      <c r="L40" s="38"/>
      <c r="M40" s="38"/>
      <c r="N40" s="38"/>
      <c r="O40" s="38"/>
      <c r="P40" s="356"/>
      <c r="R40" s="356"/>
    </row>
    <row r="41" spans="11:18" ht="24.75" customHeight="1" hidden="1">
      <c r="K41" s="359"/>
      <c r="L41" s="38"/>
      <c r="M41" s="38"/>
      <c r="N41" s="38"/>
      <c r="O41" s="38"/>
      <c r="P41" s="356"/>
      <c r="R41" s="356"/>
    </row>
    <row r="42" spans="11:18" ht="24.75" customHeight="1">
      <c r="K42" s="359"/>
      <c r="L42" s="373" t="s">
        <v>541</v>
      </c>
      <c r="M42" s="365">
        <f>'07'!C11</f>
        <v>401409195</v>
      </c>
      <c r="N42" s="365"/>
      <c r="O42" s="365"/>
      <c r="P42" s="356"/>
      <c r="R42" s="356"/>
    </row>
    <row r="43" spans="11:18" ht="24.75" customHeight="1">
      <c r="K43" s="359"/>
      <c r="L43" s="373" t="s">
        <v>132</v>
      </c>
      <c r="M43" s="365">
        <f>'07'!D11</f>
        <v>213572407</v>
      </c>
      <c r="N43" s="365"/>
      <c r="O43" s="365"/>
      <c r="P43" s="356"/>
      <c r="R43" s="356"/>
    </row>
    <row r="44" spans="11:18" ht="24.75" customHeight="1">
      <c r="K44" s="359"/>
      <c r="L44" s="373" t="s">
        <v>485</v>
      </c>
      <c r="M44" s="365">
        <f>'07'!E11</f>
        <v>187836788</v>
      </c>
      <c r="N44" s="365"/>
      <c r="O44" s="365"/>
      <c r="P44" s="356"/>
      <c r="R44" s="356"/>
    </row>
    <row r="45" spans="11:18" ht="24.75" customHeight="1" hidden="1">
      <c r="K45" s="359"/>
      <c r="L45" s="38"/>
      <c r="M45" s="365"/>
      <c r="N45" s="365"/>
      <c r="O45" s="365"/>
      <c r="P45" s="356"/>
      <c r="R45" s="356"/>
    </row>
    <row r="46" spans="11:18" ht="24.75" customHeight="1" hidden="1">
      <c r="K46" s="359"/>
      <c r="L46" s="38"/>
      <c r="M46" s="365"/>
      <c r="N46" s="365"/>
      <c r="O46" s="365"/>
      <c r="P46" s="356"/>
      <c r="R46" s="356"/>
    </row>
    <row r="47" spans="11:18" ht="24.75" customHeight="1">
      <c r="K47" s="359"/>
      <c r="L47" s="373" t="s">
        <v>542</v>
      </c>
      <c r="M47" s="365">
        <f>'07'!F11</f>
        <v>52895798</v>
      </c>
      <c r="N47" s="365"/>
      <c r="O47" s="365"/>
      <c r="P47" s="356"/>
      <c r="R47" s="356"/>
    </row>
    <row r="48" spans="11:18" ht="24.75" customHeight="1" hidden="1">
      <c r="K48" s="359"/>
      <c r="L48" s="38"/>
      <c r="M48" s="365"/>
      <c r="N48" s="365"/>
      <c r="O48" s="365"/>
      <c r="P48" s="356"/>
      <c r="R48" s="356"/>
    </row>
    <row r="49" spans="11:18" ht="24.75" customHeight="1" hidden="1">
      <c r="K49" s="359"/>
      <c r="L49" s="38"/>
      <c r="M49" s="365"/>
      <c r="N49" s="365"/>
      <c r="O49" s="365"/>
      <c r="P49" s="356"/>
      <c r="R49" s="356"/>
    </row>
    <row r="50" spans="11:18" ht="24.75" customHeight="1">
      <c r="K50" s="359"/>
      <c r="L50" s="373" t="s">
        <v>543</v>
      </c>
      <c r="M50" s="365">
        <f>'07'!H11</f>
        <v>348513397</v>
      </c>
      <c r="N50" s="365"/>
      <c r="O50" s="365"/>
      <c r="P50" s="356"/>
      <c r="R50" s="356"/>
    </row>
    <row r="51" spans="11:18" ht="24.75" customHeight="1">
      <c r="K51" s="359"/>
      <c r="L51" s="374" t="s">
        <v>544</v>
      </c>
      <c r="M51" s="370">
        <f>'[7]M7 Thop tien CHV'!$C$12</f>
        <v>54227822.442</v>
      </c>
      <c r="N51" s="365"/>
      <c r="O51" s="365"/>
      <c r="P51" s="356"/>
      <c r="R51" s="356"/>
    </row>
    <row r="52" spans="11:18" ht="24.75" customHeight="1">
      <c r="K52" s="359"/>
      <c r="L52" s="387" t="s">
        <v>492</v>
      </c>
      <c r="M52" s="379">
        <f>M50-M51</f>
        <v>294285574.55799997</v>
      </c>
      <c r="N52" s="365"/>
      <c r="O52" s="365"/>
      <c r="P52" s="356"/>
      <c r="R52" s="356"/>
    </row>
    <row r="53" spans="11:18" ht="24.75" customHeight="1">
      <c r="K53" s="359"/>
      <c r="L53" s="387" t="s">
        <v>493</v>
      </c>
      <c r="M53" s="378">
        <f>(M52/M51)</f>
        <v>5.426837392793276</v>
      </c>
      <c r="N53" s="365"/>
      <c r="O53" s="365"/>
      <c r="P53" s="356"/>
      <c r="R53" s="356"/>
    </row>
    <row r="54" spans="11:18" ht="24.75" customHeight="1">
      <c r="K54" s="359"/>
      <c r="L54" s="373" t="s">
        <v>545</v>
      </c>
      <c r="M54" s="365">
        <f>'07'!I11</f>
        <v>253988926</v>
      </c>
      <c r="N54" s="365" t="s">
        <v>494</v>
      </c>
      <c r="O54" s="371">
        <f>'07'!I11/'07'!H11</f>
        <v>0.7287780848206532</v>
      </c>
      <c r="P54" s="356"/>
      <c r="R54" s="356"/>
    </row>
    <row r="55" spans="11:18" ht="24.75" customHeight="1">
      <c r="K55" s="359"/>
      <c r="L55" s="373" t="s">
        <v>546</v>
      </c>
      <c r="M55" s="365">
        <f>'07'!R11</f>
        <v>94524471</v>
      </c>
      <c r="N55" s="365" t="s">
        <v>494</v>
      </c>
      <c r="O55" s="371">
        <f>'07'!R11/'07'!H11</f>
        <v>0.27122191517934674</v>
      </c>
      <c r="P55" s="356"/>
      <c r="R55" s="356"/>
    </row>
    <row r="56" spans="11:18" ht="24.75" customHeight="1">
      <c r="K56" s="359"/>
      <c r="L56" s="373" t="s">
        <v>547</v>
      </c>
      <c r="M56" s="365">
        <f>'07'!J11+'07'!K11+'07'!L11</f>
        <v>139490901</v>
      </c>
      <c r="N56" s="365" t="s">
        <v>494</v>
      </c>
      <c r="O56" s="371">
        <f>M56/'07'!H11</f>
        <v>0.40024544881412405</v>
      </c>
      <c r="P56" s="356"/>
      <c r="R56" s="356"/>
    </row>
    <row r="57" spans="11:18" ht="24.75" customHeight="1">
      <c r="K57" s="359"/>
      <c r="L57" s="374" t="s">
        <v>548</v>
      </c>
      <c r="M57" s="370">
        <f>'[7]M7 Thop tien CHV'!$H$12+'[7]M7 Thop tien CHV'!$I$12+'[7]M7 Thop tien CHV'!$K$12</f>
        <v>2217726.5</v>
      </c>
      <c r="N57" s="370" t="s">
        <v>494</v>
      </c>
      <c r="O57" s="371">
        <f>M57/M51</f>
        <v>0.040896469748015335</v>
      </c>
      <c r="P57" s="356"/>
      <c r="R57" s="356"/>
    </row>
    <row r="58" spans="11:18" ht="24.75" customHeight="1" hidden="1">
      <c r="K58" s="359"/>
      <c r="L58" s="38"/>
      <c r="M58" s="365"/>
      <c r="N58" s="365"/>
      <c r="O58" s="371"/>
      <c r="P58" s="356"/>
      <c r="R58" s="356"/>
    </row>
    <row r="59" spans="11:18" ht="24.75" customHeight="1" hidden="1">
      <c r="K59" s="359"/>
      <c r="L59" s="38"/>
      <c r="M59" s="365"/>
      <c r="N59" s="365"/>
      <c r="O59" s="371"/>
      <c r="P59" s="356"/>
      <c r="R59" s="356"/>
    </row>
    <row r="60" spans="11:18" ht="24.75" customHeight="1">
      <c r="K60" s="359"/>
      <c r="L60" s="387" t="s">
        <v>549</v>
      </c>
      <c r="M60" s="378">
        <f>O56-O57</f>
        <v>0.35934897906610874</v>
      </c>
      <c r="N60" s="379"/>
      <c r="O60" s="371"/>
      <c r="P60" s="356"/>
      <c r="R60" s="356"/>
    </row>
    <row r="61" spans="11:18" ht="24.75" customHeight="1" hidden="1">
      <c r="K61" s="359"/>
      <c r="L61" s="38"/>
      <c r="M61" s="365"/>
      <c r="N61" s="365"/>
      <c r="O61" s="371"/>
      <c r="P61" s="356"/>
      <c r="R61" s="356"/>
    </row>
    <row r="62" spans="11:18" ht="24.75" customHeight="1" hidden="1">
      <c r="K62" s="359"/>
      <c r="L62" s="38"/>
      <c r="M62" s="365"/>
      <c r="N62" s="365"/>
      <c r="O62" s="371"/>
      <c r="P62" s="356"/>
      <c r="R62" s="356"/>
    </row>
    <row r="63" spans="11:18" ht="24.75" customHeight="1">
      <c r="K63" s="359"/>
      <c r="L63" s="373" t="s">
        <v>550</v>
      </c>
      <c r="M63" s="365">
        <f>'07'!J11</f>
        <v>61215519</v>
      </c>
      <c r="N63" s="365" t="s">
        <v>495</v>
      </c>
      <c r="O63" s="371">
        <f>'07'!J11/'07'!I11</f>
        <v>0.241016488254295</v>
      </c>
      <c r="P63" s="356"/>
      <c r="R63" s="356"/>
    </row>
    <row r="64" spans="11:16" ht="24.75" customHeight="1">
      <c r="K64" s="359"/>
      <c r="L64" s="374" t="s">
        <v>551</v>
      </c>
      <c r="M64" s="370">
        <f>'[7]M7 Thop tien CHV'!$H$12</f>
        <v>2212774.5</v>
      </c>
      <c r="N64" s="370" t="s">
        <v>496</v>
      </c>
      <c r="O64" s="371">
        <f>'[6]M7 Thop tien CHV'!$H$12/'[6]M7 Thop tien CHV'!$F$12</f>
        <v>0.014243501319813655</v>
      </c>
      <c r="P64" s="356"/>
    </row>
    <row r="65" spans="11:16" ht="24.75" customHeight="1" hidden="1">
      <c r="K65" s="359"/>
      <c r="L65" s="38"/>
      <c r="M65" s="365"/>
      <c r="N65" s="365"/>
      <c r="O65" s="365"/>
      <c r="P65" s="356"/>
    </row>
    <row r="66" spans="11:16" ht="24.75" customHeight="1" hidden="1">
      <c r="K66" s="359"/>
      <c r="L66" s="38"/>
      <c r="M66" s="365"/>
      <c r="N66" s="365"/>
      <c r="O66" s="365"/>
      <c r="P66" s="356"/>
    </row>
    <row r="67" spans="11:16" ht="24.75" customHeight="1" hidden="1">
      <c r="K67" s="359"/>
      <c r="L67" s="38"/>
      <c r="M67" s="365"/>
      <c r="N67" s="365"/>
      <c r="O67" s="365"/>
      <c r="P67" s="356"/>
    </row>
    <row r="68" spans="11:16" ht="24.75" customHeight="1">
      <c r="K68" s="359"/>
      <c r="L68" s="387" t="s">
        <v>552</v>
      </c>
      <c r="M68" s="378">
        <f>O63-O64</f>
        <v>0.22677298693448134</v>
      </c>
      <c r="N68" s="365"/>
      <c r="O68" s="365"/>
      <c r="P68" s="356"/>
    </row>
    <row r="69" spans="11:16" ht="24.75" customHeight="1" hidden="1">
      <c r="K69" s="359"/>
      <c r="L69" s="38"/>
      <c r="M69" s="365"/>
      <c r="N69" s="365"/>
      <c r="O69" s="365"/>
      <c r="P69" s="356"/>
    </row>
    <row r="70" spans="11:16" ht="24.75" customHeight="1" hidden="1">
      <c r="K70" s="359"/>
      <c r="L70" s="38"/>
      <c r="M70" s="365"/>
      <c r="N70" s="365"/>
      <c r="O70" s="365"/>
      <c r="P70" s="356"/>
    </row>
    <row r="71" spans="11:16" ht="24.75" customHeight="1" hidden="1">
      <c r="K71" s="359"/>
      <c r="L71" s="38"/>
      <c r="M71" s="365"/>
      <c r="N71" s="365"/>
      <c r="O71" s="365"/>
      <c r="P71" s="356"/>
    </row>
    <row r="72" spans="11:16" ht="24.75" customHeight="1">
      <c r="K72" s="359"/>
      <c r="L72" s="373" t="s">
        <v>553</v>
      </c>
      <c r="M72" s="365">
        <f>'07'!S11</f>
        <v>209022496</v>
      </c>
      <c r="N72" s="365"/>
      <c r="O72" s="365"/>
      <c r="P72" s="356"/>
    </row>
    <row r="73" spans="11:16" ht="24.75" customHeight="1">
      <c r="K73" s="359"/>
      <c r="L73" s="374" t="s">
        <v>554</v>
      </c>
      <c r="M73" s="370">
        <f>'[7]M7 Thop tien CHV'!$R$12</f>
        <v>48126810.362</v>
      </c>
      <c r="N73" s="365"/>
      <c r="O73" s="365"/>
      <c r="P73" s="356"/>
    </row>
    <row r="74" spans="11:16" ht="24.75" customHeight="1" hidden="1">
      <c r="K74" s="359"/>
      <c r="L74" s="38"/>
      <c r="M74" s="38"/>
      <c r="N74" s="38"/>
      <c r="O74" s="38"/>
      <c r="P74" s="356"/>
    </row>
    <row r="75" spans="11:16" ht="24.75" customHeight="1" hidden="1">
      <c r="K75" s="359"/>
      <c r="L75" s="38"/>
      <c r="M75" s="38"/>
      <c r="N75" s="38"/>
      <c r="O75" s="38"/>
      <c r="P75" s="356"/>
    </row>
    <row r="76" spans="11:16" ht="24.75" customHeight="1">
      <c r="K76" s="359"/>
      <c r="L76" s="387" t="s">
        <v>497</v>
      </c>
      <c r="M76" s="379">
        <f>M72-M73</f>
        <v>160895685.638</v>
      </c>
      <c r="N76" s="38"/>
      <c r="O76" s="38"/>
      <c r="P76" s="356"/>
    </row>
    <row r="77" spans="11:16" ht="24.75" customHeight="1" hidden="1">
      <c r="K77" s="359"/>
      <c r="L77" s="387"/>
      <c r="M77" s="387"/>
      <c r="N77" s="38"/>
      <c r="O77" s="38"/>
      <c r="P77" s="356"/>
    </row>
    <row r="78" spans="11:16" ht="24.75" customHeight="1" hidden="1">
      <c r="K78" s="359"/>
      <c r="L78" s="387"/>
      <c r="M78" s="387"/>
      <c r="N78" s="38"/>
      <c r="O78" s="38"/>
      <c r="P78" s="356"/>
    </row>
    <row r="79" spans="11:16" ht="24.75" customHeight="1">
      <c r="K79" s="359"/>
      <c r="L79" s="387" t="s">
        <v>498</v>
      </c>
      <c r="M79" s="378">
        <f>M76/M73</f>
        <v>3.343161211552888</v>
      </c>
      <c r="N79" s="38"/>
      <c r="O79" s="38"/>
      <c r="P79" s="356"/>
    </row>
    <row r="80" spans="11:16" ht="24.75" customHeight="1">
      <c r="K80" s="359"/>
      <c r="L80" s="38"/>
      <c r="M80" s="38"/>
      <c r="N80" s="38"/>
      <c r="O80" s="38"/>
      <c r="P80" s="356"/>
    </row>
    <row r="81" spans="11:16" ht="24.75" customHeight="1">
      <c r="K81" s="359"/>
      <c r="L81" s="38"/>
      <c r="M81" s="38"/>
      <c r="N81" s="38"/>
      <c r="O81" s="38"/>
      <c r="P81" s="356"/>
    </row>
    <row r="82" spans="11:16" ht="24.75" customHeight="1" hidden="1">
      <c r="K82" s="359"/>
      <c r="L82" s="38"/>
      <c r="M82" s="38"/>
      <c r="N82" s="38"/>
      <c r="O82" s="38"/>
      <c r="P82" s="356"/>
    </row>
    <row r="83" spans="11:16" ht="24.75" customHeight="1" hidden="1">
      <c r="K83" s="359"/>
      <c r="L83" s="38"/>
      <c r="M83" s="38"/>
      <c r="N83" s="38"/>
      <c r="O83" s="38"/>
      <c r="P83" s="356"/>
    </row>
    <row r="84" spans="11:16" ht="24.75" customHeight="1">
      <c r="K84" s="359"/>
      <c r="L84" s="38"/>
      <c r="M84" s="38"/>
      <c r="N84" s="38"/>
      <c r="O84" s="38"/>
      <c r="P84" s="356"/>
    </row>
    <row r="85" spans="11:16" ht="24.75" customHeight="1" hidden="1">
      <c r="K85" s="359"/>
      <c r="L85" s="38"/>
      <c r="M85" s="38"/>
      <c r="N85" s="38"/>
      <c r="O85" s="38"/>
      <c r="P85" s="356"/>
    </row>
    <row r="86" spans="11:16" ht="24.75" customHeight="1" hidden="1">
      <c r="K86" s="359"/>
      <c r="L86" s="38"/>
      <c r="M86" s="38"/>
      <c r="N86" s="38"/>
      <c r="O86" s="38"/>
      <c r="P86" s="356"/>
    </row>
    <row r="87" spans="11:16" ht="24.75" customHeight="1">
      <c r="K87" s="359"/>
      <c r="L87" s="38"/>
      <c r="M87" s="38"/>
      <c r="N87" s="38"/>
      <c r="O87" s="38"/>
      <c r="P87" s="356"/>
    </row>
    <row r="88" spans="11:16" ht="24.75" customHeight="1">
      <c r="K88" s="359"/>
      <c r="L88" s="38"/>
      <c r="M88" s="38"/>
      <c r="N88" s="38"/>
      <c r="O88" s="38"/>
      <c r="P88" s="356"/>
    </row>
    <row r="89" spans="11:16" ht="24.75" customHeight="1" hidden="1">
      <c r="K89" s="359"/>
      <c r="L89" s="38"/>
      <c r="M89" s="38"/>
      <c r="N89" s="38"/>
      <c r="O89" s="38"/>
      <c r="P89" s="356"/>
    </row>
    <row r="90" spans="11:16" ht="24.75" customHeight="1" hidden="1">
      <c r="K90" s="359"/>
      <c r="L90" s="38"/>
      <c r="M90" s="38"/>
      <c r="N90" s="38"/>
      <c r="O90" s="38"/>
      <c r="P90" s="356"/>
    </row>
    <row r="91" spans="11:16" ht="24.75" customHeight="1" hidden="1">
      <c r="K91" s="359"/>
      <c r="L91" s="38"/>
      <c r="M91" s="38"/>
      <c r="N91" s="38"/>
      <c r="O91" s="38"/>
      <c r="P91" s="356"/>
    </row>
    <row r="92" spans="11:16" ht="24.75" customHeight="1">
      <c r="K92" s="359"/>
      <c r="L92" s="38"/>
      <c r="M92" s="38"/>
      <c r="N92" s="38"/>
      <c r="O92" s="38"/>
      <c r="P92" s="356"/>
    </row>
    <row r="93" spans="11:16" ht="24.75" customHeight="1" hidden="1">
      <c r="K93" s="359"/>
      <c r="L93" s="38"/>
      <c r="M93" s="38"/>
      <c r="N93" s="38"/>
      <c r="O93" s="38"/>
      <c r="P93" s="356"/>
    </row>
    <row r="94" spans="11:16" ht="24.75" customHeight="1" hidden="1">
      <c r="K94" s="359"/>
      <c r="L94" s="38"/>
      <c r="M94" s="38"/>
      <c r="N94" s="38"/>
      <c r="O94" s="38"/>
      <c r="P94" s="356"/>
    </row>
    <row r="95" spans="11:16" ht="24.75" customHeight="1">
      <c r="K95" s="359"/>
      <c r="L95" s="38"/>
      <c r="M95" s="38"/>
      <c r="N95" s="38"/>
      <c r="O95" s="38"/>
      <c r="P95" s="356"/>
    </row>
    <row r="96" spans="11:16" ht="24.75" customHeight="1">
      <c r="K96" s="359"/>
      <c r="L96" s="38"/>
      <c r="M96" s="38"/>
      <c r="N96" s="38"/>
      <c r="O96" s="38"/>
      <c r="P96" s="356"/>
    </row>
    <row r="97" spans="11:16" ht="24.75" customHeight="1" hidden="1">
      <c r="K97" s="359"/>
      <c r="L97" s="38"/>
      <c r="M97" s="38"/>
      <c r="N97" s="38"/>
      <c r="O97" s="38"/>
      <c r="P97" s="356"/>
    </row>
    <row r="98" spans="11:16" ht="24.75" customHeight="1" hidden="1">
      <c r="K98" s="359"/>
      <c r="L98" s="38"/>
      <c r="M98" s="38"/>
      <c r="N98" s="38"/>
      <c r="O98" s="38"/>
      <c r="P98" s="356"/>
    </row>
    <row r="99" spans="11:16" ht="24.75" customHeight="1" hidden="1">
      <c r="K99" s="359"/>
      <c r="L99" s="38"/>
      <c r="M99" s="38"/>
      <c r="N99" s="38"/>
      <c r="O99" s="38"/>
      <c r="P99" s="356"/>
    </row>
    <row r="100" spans="11:16" ht="24.75" customHeight="1">
      <c r="K100" s="359"/>
      <c r="L100" s="38"/>
      <c r="M100" s="38"/>
      <c r="N100" s="38"/>
      <c r="O100" s="38"/>
      <c r="P100" s="356"/>
    </row>
    <row r="101" spans="11:16" ht="24.75" customHeight="1" hidden="1">
      <c r="K101" s="359"/>
      <c r="L101" s="38"/>
      <c r="M101" s="38"/>
      <c r="N101" s="38"/>
      <c r="O101" s="38"/>
      <c r="P101" s="356"/>
    </row>
    <row r="102" spans="11:16" ht="24.75" customHeight="1" hidden="1">
      <c r="K102" s="359"/>
      <c r="L102" s="38"/>
      <c r="M102" s="38"/>
      <c r="N102" s="38"/>
      <c r="O102" s="38"/>
      <c r="P102" s="356"/>
    </row>
    <row r="103" spans="11:16" ht="24.75" customHeight="1">
      <c r="K103" s="359"/>
      <c r="L103" s="38"/>
      <c r="M103" s="38"/>
      <c r="N103" s="38"/>
      <c r="O103" s="38"/>
      <c r="P103" s="356"/>
    </row>
    <row r="104" spans="11:16" ht="24.75" customHeight="1">
      <c r="K104" s="359"/>
      <c r="L104" s="38"/>
      <c r="M104" s="38"/>
      <c r="N104" s="38"/>
      <c r="O104" s="38"/>
      <c r="P104" s="356"/>
    </row>
    <row r="105" spans="11:16" ht="24.75" customHeight="1">
      <c r="K105" s="359"/>
      <c r="L105" s="38"/>
      <c r="M105" s="38"/>
      <c r="N105" s="38"/>
      <c r="O105" s="38"/>
      <c r="P105" s="356"/>
    </row>
    <row r="106" spans="11:16" ht="24.75" customHeight="1">
      <c r="K106" s="359"/>
      <c r="L106" s="38"/>
      <c r="M106" s="38"/>
      <c r="N106" s="38"/>
      <c r="O106" s="38"/>
      <c r="P106" s="356"/>
    </row>
    <row r="107" spans="11:16" ht="24.75" customHeight="1" hidden="1">
      <c r="K107" s="359"/>
      <c r="L107" s="38"/>
      <c r="M107" s="38"/>
      <c r="N107" s="38"/>
      <c r="O107" s="38"/>
      <c r="P107" s="356"/>
    </row>
    <row r="108" spans="11:16" ht="24.75" customHeight="1" hidden="1">
      <c r="K108" s="359"/>
      <c r="L108" s="38"/>
      <c r="M108" s="38"/>
      <c r="N108" s="38"/>
      <c r="O108" s="38"/>
      <c r="P108" s="356"/>
    </row>
    <row r="109" spans="11:16" ht="24.75" customHeight="1">
      <c r="K109" s="359"/>
      <c r="L109" s="38"/>
      <c r="M109" s="38"/>
      <c r="N109" s="38"/>
      <c r="O109" s="38"/>
      <c r="P109" s="356"/>
    </row>
    <row r="110" spans="11:16" ht="24.75" customHeight="1" hidden="1">
      <c r="K110" s="359"/>
      <c r="L110" s="38"/>
      <c r="M110" s="38"/>
      <c r="N110" s="38"/>
      <c r="O110" s="38"/>
      <c r="P110" s="356"/>
    </row>
    <row r="111" spans="11:16" ht="24.75" customHeight="1" hidden="1">
      <c r="K111" s="359"/>
      <c r="L111" s="38"/>
      <c r="M111" s="38"/>
      <c r="N111" s="38"/>
      <c r="O111" s="38"/>
      <c r="P111" s="356"/>
    </row>
    <row r="112" spans="11:16" ht="24.75" customHeight="1">
      <c r="K112" s="359"/>
      <c r="L112" s="38"/>
      <c r="M112" s="38"/>
      <c r="N112" s="38"/>
      <c r="O112" s="38"/>
      <c r="P112" s="356"/>
    </row>
    <row r="113" spans="12:15" ht="24.75" customHeight="1">
      <c r="L113" s="363"/>
      <c r="M113" s="363"/>
      <c r="N113" s="363"/>
      <c r="O113" s="36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3" customFormat="1" ht="29.25" customHeight="1"/>
    <row r="129" s="35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192" t="s">
        <v>584</v>
      </c>
      <c r="B2" s="1192"/>
    </row>
    <row r="3" spans="1:2" ht="22.5" customHeight="1">
      <c r="A3" s="534" t="s">
        <v>559</v>
      </c>
      <c r="B3" s="582" t="s">
        <v>747</v>
      </c>
    </row>
    <row r="4" spans="1:2" ht="22.5" customHeight="1">
      <c r="A4" s="534" t="s">
        <v>557</v>
      </c>
      <c r="B4" s="535" t="s">
        <v>731</v>
      </c>
    </row>
    <row r="5" spans="1:2" ht="22.5" customHeight="1">
      <c r="A5" s="534" t="s">
        <v>560</v>
      </c>
      <c r="B5" s="581" t="s">
        <v>732</v>
      </c>
    </row>
    <row r="6" spans="1:2" ht="22.5" customHeight="1">
      <c r="A6" s="534" t="s">
        <v>561</v>
      </c>
      <c r="B6" s="581" t="s">
        <v>687</v>
      </c>
    </row>
    <row r="7" spans="1:2" ht="22.5" customHeight="1">
      <c r="A7" s="534" t="s">
        <v>562</v>
      </c>
      <c r="B7" s="581" t="s">
        <v>519</v>
      </c>
    </row>
    <row r="8" spans="1:2" ht="15.75">
      <c r="A8" s="536" t="s">
        <v>563</v>
      </c>
      <c r="B8" s="837" t="s">
        <v>748</v>
      </c>
    </row>
    <row r="10" spans="1:2" ht="62.25" customHeight="1">
      <c r="A10" s="1193" t="s">
        <v>657</v>
      </c>
      <c r="B10" s="1193"/>
    </row>
    <row r="11" spans="1:2" ht="15.75">
      <c r="A11" s="1194" t="s">
        <v>583</v>
      </c>
      <c r="B11" s="1194"/>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1">
      <selection activeCell="E38" sqref="E38"/>
    </sheetView>
  </sheetViews>
  <sheetFormatPr defaultColWidth="9.00390625" defaultRowHeight="15.75"/>
  <cols>
    <col min="1" max="1" width="4.125" style="444" customWidth="1"/>
    <col min="2" max="2" width="23.25390625" style="389" customWidth="1"/>
    <col min="3" max="3" width="11.875" style="389" customWidth="1"/>
    <col min="4" max="4" width="9.625" style="389" customWidth="1"/>
    <col min="5" max="5" width="9.50390625" style="389" customWidth="1"/>
    <col min="6" max="6" width="9.125" style="389" customWidth="1"/>
    <col min="7" max="7" width="8.375" style="389" customWidth="1"/>
    <col min="8" max="8" width="8.50390625" style="389" customWidth="1"/>
    <col min="9" max="11" width="7.75390625" style="389" customWidth="1"/>
    <col min="12" max="12" width="9.00390625" style="389" customWidth="1"/>
    <col min="13" max="13" width="9.50390625" style="389" customWidth="1"/>
    <col min="14" max="14" width="8.75390625" style="389" customWidth="1"/>
    <col min="15" max="16384" width="9.00390625" style="389" customWidth="1"/>
  </cols>
  <sheetData>
    <row r="1" spans="1:14" ht="19.5" customHeight="1">
      <c r="A1" s="1221" t="s">
        <v>29</v>
      </c>
      <c r="B1" s="1221"/>
      <c r="C1" s="422"/>
      <c r="D1" s="1222" t="s">
        <v>82</v>
      </c>
      <c r="E1" s="1222"/>
      <c r="F1" s="1222"/>
      <c r="G1" s="1222"/>
      <c r="H1" s="1222"/>
      <c r="I1" s="1222"/>
      <c r="J1" s="1222"/>
      <c r="K1" s="1222"/>
      <c r="L1" s="1218" t="s">
        <v>558</v>
      </c>
      <c r="M1" s="1218"/>
      <c r="N1" s="1218"/>
    </row>
    <row r="2" spans="1:16" ht="16.5" customHeight="1">
      <c r="A2" s="424" t="s">
        <v>344</v>
      </c>
      <c r="B2" s="424"/>
      <c r="C2" s="424"/>
      <c r="D2" s="1222" t="s">
        <v>118</v>
      </c>
      <c r="E2" s="1222"/>
      <c r="F2" s="1222"/>
      <c r="G2" s="1222"/>
      <c r="H2" s="1222"/>
      <c r="I2" s="1222"/>
      <c r="J2" s="1222"/>
      <c r="K2" s="1222"/>
      <c r="L2" s="1219" t="str">
        <f>'Thong tin'!B4</f>
        <v>CTHADS tỉnh Ninh Thuận</v>
      </c>
      <c r="M2" s="1219"/>
      <c r="N2" s="1219"/>
      <c r="P2" s="390"/>
    </row>
    <row r="3" spans="1:16" ht="16.5" customHeight="1">
      <c r="A3" s="424" t="s">
        <v>345</v>
      </c>
      <c r="B3" s="424"/>
      <c r="C3" s="421"/>
      <c r="D3" s="1223" t="str">
        <f>'Thong tin'!B3</f>
        <v>12 tháng / năm 2017</v>
      </c>
      <c r="E3" s="1223"/>
      <c r="F3" s="1223"/>
      <c r="G3" s="1223"/>
      <c r="H3" s="1223"/>
      <c r="I3" s="1223"/>
      <c r="J3" s="1223"/>
      <c r="K3" s="1223"/>
      <c r="L3" s="1218" t="s">
        <v>524</v>
      </c>
      <c r="M3" s="1218"/>
      <c r="N3" s="1218"/>
      <c r="P3" s="391"/>
    </row>
    <row r="4" spans="1:16" ht="16.5" customHeight="1">
      <c r="A4" s="425" t="s">
        <v>119</v>
      </c>
      <c r="B4" s="426"/>
      <c r="C4" s="427"/>
      <c r="D4" s="428"/>
      <c r="E4" s="428"/>
      <c r="F4" s="427"/>
      <c r="G4" s="429"/>
      <c r="H4" s="429"/>
      <c r="I4" s="429"/>
      <c r="J4" s="427"/>
      <c r="K4" s="428"/>
      <c r="L4" s="1219" t="s">
        <v>412</v>
      </c>
      <c r="M4" s="1219"/>
      <c r="N4" s="1219"/>
      <c r="P4" s="391"/>
    </row>
    <row r="5" spans="1:16" ht="16.5" customHeight="1">
      <c r="A5" s="430"/>
      <c r="B5" s="427"/>
      <c r="C5" s="427"/>
      <c r="D5" s="427"/>
      <c r="E5" s="427"/>
      <c r="F5" s="431"/>
      <c r="G5" s="432"/>
      <c r="H5" s="432"/>
      <c r="I5" s="432"/>
      <c r="J5" s="431"/>
      <c r="K5" s="433"/>
      <c r="L5" s="1220" t="s">
        <v>8</v>
      </c>
      <c r="M5" s="1220"/>
      <c r="N5" s="1220"/>
      <c r="P5" s="391"/>
    </row>
    <row r="6" spans="1:16" ht="18.75" customHeight="1">
      <c r="A6" s="1195" t="s">
        <v>69</v>
      </c>
      <c r="B6" s="1196"/>
      <c r="C6" s="1201" t="s">
        <v>38</v>
      </c>
      <c r="D6" s="1201" t="s">
        <v>337</v>
      </c>
      <c r="E6" s="1203"/>
      <c r="F6" s="1203"/>
      <c r="G6" s="1203"/>
      <c r="H6" s="1203"/>
      <c r="I6" s="1203"/>
      <c r="J6" s="1203"/>
      <c r="K6" s="1203"/>
      <c r="L6" s="1203"/>
      <c r="M6" s="1203"/>
      <c r="N6" s="1204"/>
      <c r="P6" s="391"/>
    </row>
    <row r="7" spans="1:16" ht="20.25" customHeight="1">
      <c r="A7" s="1197"/>
      <c r="B7" s="1198"/>
      <c r="C7" s="1202"/>
      <c r="D7" s="1205" t="s">
        <v>120</v>
      </c>
      <c r="E7" s="1207" t="s">
        <v>121</v>
      </c>
      <c r="F7" s="1208"/>
      <c r="G7" s="1209"/>
      <c r="H7" s="1212" t="s">
        <v>122</v>
      </c>
      <c r="I7" s="1212" t="s">
        <v>123</v>
      </c>
      <c r="J7" s="1212" t="s">
        <v>124</v>
      </c>
      <c r="K7" s="1212" t="s">
        <v>125</v>
      </c>
      <c r="L7" s="1212" t="s">
        <v>126</v>
      </c>
      <c r="M7" s="1212" t="s">
        <v>127</v>
      </c>
      <c r="N7" s="1212" t="s">
        <v>128</v>
      </c>
      <c r="O7" s="391"/>
      <c r="P7" s="391"/>
    </row>
    <row r="8" spans="1:16" ht="21" customHeight="1">
      <c r="A8" s="1197"/>
      <c r="B8" s="1198"/>
      <c r="C8" s="1202"/>
      <c r="D8" s="1205"/>
      <c r="E8" s="1214" t="s">
        <v>37</v>
      </c>
      <c r="F8" s="1216" t="s">
        <v>7</v>
      </c>
      <c r="G8" s="1217"/>
      <c r="H8" s="1212"/>
      <c r="I8" s="1212"/>
      <c r="J8" s="1212"/>
      <c r="K8" s="1212"/>
      <c r="L8" s="1212"/>
      <c r="M8" s="1212"/>
      <c r="N8" s="1212"/>
      <c r="O8" s="1215"/>
      <c r="P8" s="1215"/>
    </row>
    <row r="9" spans="1:16" ht="24.75" customHeight="1">
      <c r="A9" s="1199"/>
      <c r="B9" s="1200"/>
      <c r="C9" s="1202"/>
      <c r="D9" s="1206"/>
      <c r="E9" s="1213"/>
      <c r="F9" s="583" t="s">
        <v>200</v>
      </c>
      <c r="G9" s="584" t="s">
        <v>201</v>
      </c>
      <c r="H9" s="1213"/>
      <c r="I9" s="1213"/>
      <c r="J9" s="1213"/>
      <c r="K9" s="1213"/>
      <c r="L9" s="1213"/>
      <c r="M9" s="1213"/>
      <c r="N9" s="1213"/>
      <c r="O9" s="392"/>
      <c r="P9" s="392"/>
    </row>
    <row r="10" spans="1:16" s="394" customFormat="1" ht="18.75" customHeight="1">
      <c r="A10" s="1210" t="s">
        <v>40</v>
      </c>
      <c r="B10" s="1211"/>
      <c r="C10" s="527">
        <v>1</v>
      </c>
      <c r="D10" s="527">
        <v>2</v>
      </c>
      <c r="E10" s="527">
        <v>3</v>
      </c>
      <c r="F10" s="527">
        <v>4</v>
      </c>
      <c r="G10" s="527">
        <v>5</v>
      </c>
      <c r="H10" s="527">
        <v>6</v>
      </c>
      <c r="I10" s="527">
        <v>7</v>
      </c>
      <c r="J10" s="527">
        <v>8</v>
      </c>
      <c r="K10" s="527">
        <v>9</v>
      </c>
      <c r="L10" s="527">
        <v>10</v>
      </c>
      <c r="M10" s="527">
        <v>11</v>
      </c>
      <c r="N10" s="527">
        <v>12</v>
      </c>
      <c r="O10" s="393"/>
      <c r="P10" s="393"/>
    </row>
    <row r="11" spans="1:17" ht="22.5" customHeight="1">
      <c r="A11" s="528" t="s">
        <v>0</v>
      </c>
      <c r="B11" s="435" t="s">
        <v>131</v>
      </c>
      <c r="C11" s="405">
        <v>4699</v>
      </c>
      <c r="D11" s="405">
        <v>1114</v>
      </c>
      <c r="E11" s="405">
        <v>947</v>
      </c>
      <c r="F11" s="405">
        <v>42</v>
      </c>
      <c r="G11" s="405">
        <v>905</v>
      </c>
      <c r="H11" s="405">
        <v>53</v>
      </c>
      <c r="I11" s="405">
        <v>2461</v>
      </c>
      <c r="J11" s="405">
        <v>105</v>
      </c>
      <c r="K11" s="405">
        <v>16</v>
      </c>
      <c r="L11" s="405">
        <v>1</v>
      </c>
      <c r="M11" s="405">
        <v>1</v>
      </c>
      <c r="N11" s="405">
        <v>1</v>
      </c>
      <c r="O11" s="391"/>
      <c r="P11" s="391"/>
      <c r="Q11" s="436"/>
    </row>
    <row r="12" spans="1:16" ht="22.5" customHeight="1">
      <c r="A12" s="529">
        <v>1</v>
      </c>
      <c r="B12" s="438" t="s">
        <v>132</v>
      </c>
      <c r="C12" s="410">
        <v>672</v>
      </c>
      <c r="D12" s="410">
        <v>247</v>
      </c>
      <c r="E12" s="410">
        <v>329</v>
      </c>
      <c r="F12" s="410">
        <v>10</v>
      </c>
      <c r="G12" s="410">
        <v>319</v>
      </c>
      <c r="H12" s="410">
        <v>0</v>
      </c>
      <c r="I12" s="410">
        <v>43</v>
      </c>
      <c r="J12" s="410">
        <v>48</v>
      </c>
      <c r="K12" s="410">
        <v>5</v>
      </c>
      <c r="L12" s="410">
        <v>0</v>
      </c>
      <c r="M12" s="410">
        <v>0</v>
      </c>
      <c r="N12" s="410">
        <v>0</v>
      </c>
      <c r="O12" s="391"/>
      <c r="P12" s="391"/>
    </row>
    <row r="13" spans="1:16" ht="22.5" customHeight="1">
      <c r="A13" s="529">
        <v>2</v>
      </c>
      <c r="B13" s="438" t="s">
        <v>133</v>
      </c>
      <c r="C13" s="410">
        <v>4027</v>
      </c>
      <c r="D13" s="410">
        <v>867</v>
      </c>
      <c r="E13" s="410">
        <v>618</v>
      </c>
      <c r="F13" s="410">
        <v>32</v>
      </c>
      <c r="G13" s="410">
        <v>586</v>
      </c>
      <c r="H13" s="410">
        <v>53</v>
      </c>
      <c r="I13" s="410">
        <v>2418</v>
      </c>
      <c r="J13" s="410">
        <v>57</v>
      </c>
      <c r="K13" s="410">
        <v>11</v>
      </c>
      <c r="L13" s="410">
        <v>1</v>
      </c>
      <c r="M13" s="410">
        <v>1</v>
      </c>
      <c r="N13" s="410">
        <v>1</v>
      </c>
      <c r="O13" s="391"/>
      <c r="P13" s="391"/>
    </row>
    <row r="14" spans="1:16" ht="22.5" customHeight="1">
      <c r="A14" s="530" t="s">
        <v>1</v>
      </c>
      <c r="B14" s="396" t="s">
        <v>134</v>
      </c>
      <c r="C14" s="410">
        <v>43</v>
      </c>
      <c r="D14" s="410">
        <v>3</v>
      </c>
      <c r="E14" s="410">
        <v>36</v>
      </c>
      <c r="F14" s="410">
        <v>0</v>
      </c>
      <c r="G14" s="410">
        <v>36</v>
      </c>
      <c r="H14" s="410">
        <v>0</v>
      </c>
      <c r="I14" s="410">
        <v>3</v>
      </c>
      <c r="J14" s="410">
        <v>1</v>
      </c>
      <c r="K14" s="410">
        <v>0</v>
      </c>
      <c r="L14" s="410">
        <v>0</v>
      </c>
      <c r="M14" s="410">
        <v>0</v>
      </c>
      <c r="N14" s="410">
        <v>0</v>
      </c>
      <c r="O14" s="391"/>
      <c r="P14" s="391"/>
    </row>
    <row r="15" spans="1:16" ht="22.5" customHeight="1">
      <c r="A15" s="530" t="s">
        <v>9</v>
      </c>
      <c r="B15" s="396" t="s">
        <v>135</v>
      </c>
      <c r="C15" s="410">
        <v>0</v>
      </c>
      <c r="D15" s="410">
        <v>0</v>
      </c>
      <c r="E15" s="410">
        <v>0</v>
      </c>
      <c r="F15" s="410">
        <v>0</v>
      </c>
      <c r="G15" s="410">
        <v>0</v>
      </c>
      <c r="H15" s="410">
        <v>0</v>
      </c>
      <c r="I15" s="410">
        <v>0</v>
      </c>
      <c r="J15" s="410">
        <v>0</v>
      </c>
      <c r="K15" s="410">
        <v>0</v>
      </c>
      <c r="L15" s="410">
        <v>0</v>
      </c>
      <c r="M15" s="410">
        <v>0</v>
      </c>
      <c r="N15" s="410">
        <v>0</v>
      </c>
      <c r="O15" s="391"/>
      <c r="P15" s="391"/>
    </row>
    <row r="16" spans="1:15" ht="22.5" customHeight="1">
      <c r="A16" s="530" t="s">
        <v>136</v>
      </c>
      <c r="B16" s="396" t="s">
        <v>137</v>
      </c>
      <c r="C16" s="405">
        <v>4656</v>
      </c>
      <c r="D16" s="405">
        <v>1111</v>
      </c>
      <c r="E16" s="405">
        <v>911</v>
      </c>
      <c r="F16" s="405">
        <v>42</v>
      </c>
      <c r="G16" s="405">
        <v>869</v>
      </c>
      <c r="H16" s="405">
        <v>53</v>
      </c>
      <c r="I16" s="405">
        <v>2458</v>
      </c>
      <c r="J16" s="405">
        <v>104</v>
      </c>
      <c r="K16" s="405">
        <v>16</v>
      </c>
      <c r="L16" s="405">
        <v>1</v>
      </c>
      <c r="M16" s="405">
        <v>1</v>
      </c>
      <c r="N16" s="405">
        <v>1</v>
      </c>
      <c r="O16" s="391"/>
    </row>
    <row r="17" spans="1:15" ht="22.5" customHeight="1">
      <c r="A17" s="530" t="s">
        <v>52</v>
      </c>
      <c r="B17" s="439" t="s">
        <v>138</v>
      </c>
      <c r="C17" s="405">
        <v>4103</v>
      </c>
      <c r="D17" s="405">
        <v>972</v>
      </c>
      <c r="E17" s="405">
        <v>560</v>
      </c>
      <c r="F17" s="405">
        <v>24</v>
      </c>
      <c r="G17" s="405">
        <v>536</v>
      </c>
      <c r="H17" s="405">
        <v>53</v>
      </c>
      <c r="I17" s="405">
        <v>2435</v>
      </c>
      <c r="J17" s="405">
        <v>66</v>
      </c>
      <c r="K17" s="405">
        <v>14</v>
      </c>
      <c r="L17" s="405">
        <v>1</v>
      </c>
      <c r="M17" s="405">
        <v>1</v>
      </c>
      <c r="N17" s="405">
        <v>1</v>
      </c>
      <c r="O17" s="391"/>
    </row>
    <row r="18" spans="1:15" ht="22.5" customHeight="1">
      <c r="A18" s="529" t="s">
        <v>54</v>
      </c>
      <c r="B18" s="438" t="s">
        <v>139</v>
      </c>
      <c r="C18" s="410">
        <v>3863</v>
      </c>
      <c r="D18" s="410">
        <v>819</v>
      </c>
      <c r="E18" s="410">
        <v>516</v>
      </c>
      <c r="F18" s="410">
        <v>23</v>
      </c>
      <c r="G18" s="410">
        <v>493</v>
      </c>
      <c r="H18" s="410">
        <v>53</v>
      </c>
      <c r="I18" s="410">
        <v>2413</v>
      </c>
      <c r="J18" s="410">
        <v>49</v>
      </c>
      <c r="K18" s="410">
        <v>11</v>
      </c>
      <c r="L18" s="410">
        <v>0</v>
      </c>
      <c r="M18" s="410">
        <v>1</v>
      </c>
      <c r="N18" s="410">
        <v>1</v>
      </c>
      <c r="O18" s="391"/>
    </row>
    <row r="19" spans="1:15" ht="20.25" customHeight="1">
      <c r="A19" s="529" t="s">
        <v>55</v>
      </c>
      <c r="B19" s="438" t="s">
        <v>140</v>
      </c>
      <c r="C19" s="410">
        <v>20</v>
      </c>
      <c r="D19" s="410">
        <v>4</v>
      </c>
      <c r="E19" s="410">
        <v>14</v>
      </c>
      <c r="F19" s="410">
        <v>0</v>
      </c>
      <c r="G19" s="410">
        <v>14</v>
      </c>
      <c r="H19" s="410">
        <v>0</v>
      </c>
      <c r="I19" s="410">
        <v>0</v>
      </c>
      <c r="J19" s="410">
        <v>1</v>
      </c>
      <c r="K19" s="410">
        <v>1</v>
      </c>
      <c r="L19" s="410">
        <v>0</v>
      </c>
      <c r="M19" s="410">
        <v>0</v>
      </c>
      <c r="N19" s="410">
        <v>0</v>
      </c>
      <c r="O19" s="391"/>
    </row>
    <row r="20" spans="1:15" ht="21" customHeight="1">
      <c r="A20" s="529" t="s">
        <v>141</v>
      </c>
      <c r="B20" s="438" t="s">
        <v>142</v>
      </c>
      <c r="C20" s="410">
        <v>219</v>
      </c>
      <c r="D20" s="410">
        <v>149</v>
      </c>
      <c r="E20" s="410">
        <v>29</v>
      </c>
      <c r="F20" s="410">
        <v>1</v>
      </c>
      <c r="G20" s="410">
        <v>28</v>
      </c>
      <c r="H20" s="410">
        <v>0</v>
      </c>
      <c r="I20" s="410">
        <v>22</v>
      </c>
      <c r="J20" s="410">
        <v>16</v>
      </c>
      <c r="K20" s="410">
        <v>2</v>
      </c>
      <c r="L20" s="410">
        <v>1</v>
      </c>
      <c r="M20" s="410">
        <v>0</v>
      </c>
      <c r="N20" s="410">
        <v>0</v>
      </c>
      <c r="O20" s="391"/>
    </row>
    <row r="21" spans="1:15" ht="21" customHeight="1">
      <c r="A21" s="529" t="s">
        <v>143</v>
      </c>
      <c r="B21" s="438" t="s">
        <v>144</v>
      </c>
      <c r="C21" s="410">
        <v>0</v>
      </c>
      <c r="D21" s="410">
        <v>0</v>
      </c>
      <c r="E21" s="410">
        <v>0</v>
      </c>
      <c r="F21" s="410">
        <v>0</v>
      </c>
      <c r="G21" s="410">
        <v>0</v>
      </c>
      <c r="H21" s="410">
        <v>0</v>
      </c>
      <c r="I21" s="410">
        <v>0</v>
      </c>
      <c r="J21" s="410">
        <v>0</v>
      </c>
      <c r="K21" s="410">
        <v>0</v>
      </c>
      <c r="L21" s="410">
        <v>0</v>
      </c>
      <c r="M21" s="410">
        <v>0</v>
      </c>
      <c r="N21" s="410">
        <v>0</v>
      </c>
      <c r="O21" s="391"/>
    </row>
    <row r="22" spans="1:15" ht="25.5" customHeight="1">
      <c r="A22" s="529" t="s">
        <v>145</v>
      </c>
      <c r="B22" s="438" t="s">
        <v>146</v>
      </c>
      <c r="C22" s="410">
        <v>0</v>
      </c>
      <c r="D22" s="410">
        <v>0</v>
      </c>
      <c r="E22" s="410">
        <v>0</v>
      </c>
      <c r="F22" s="410">
        <v>0</v>
      </c>
      <c r="G22" s="410">
        <v>0</v>
      </c>
      <c r="H22" s="410">
        <v>0</v>
      </c>
      <c r="I22" s="410">
        <v>0</v>
      </c>
      <c r="J22" s="410">
        <v>0</v>
      </c>
      <c r="K22" s="410">
        <v>0</v>
      </c>
      <c r="L22" s="410">
        <v>0</v>
      </c>
      <c r="M22" s="410">
        <v>0</v>
      </c>
      <c r="N22" s="410">
        <v>0</v>
      </c>
      <c r="O22" s="391"/>
    </row>
    <row r="23" spans="1:15" ht="27" customHeight="1">
      <c r="A23" s="529" t="s">
        <v>147</v>
      </c>
      <c r="B23" s="440" t="s">
        <v>148</v>
      </c>
      <c r="C23" s="410">
        <v>0</v>
      </c>
      <c r="D23" s="410">
        <v>0</v>
      </c>
      <c r="E23" s="410">
        <v>0</v>
      </c>
      <c r="F23" s="410">
        <v>0</v>
      </c>
      <c r="G23" s="410">
        <v>0</v>
      </c>
      <c r="H23" s="410">
        <v>0</v>
      </c>
      <c r="I23" s="410">
        <v>0</v>
      </c>
      <c r="J23" s="410">
        <v>0</v>
      </c>
      <c r="K23" s="410">
        <v>0</v>
      </c>
      <c r="L23" s="410">
        <v>0</v>
      </c>
      <c r="M23" s="410">
        <v>0</v>
      </c>
      <c r="N23" s="410">
        <v>0</v>
      </c>
      <c r="O23" s="391"/>
    </row>
    <row r="24" spans="1:15" ht="24" customHeight="1">
      <c r="A24" s="529" t="s">
        <v>149</v>
      </c>
      <c r="B24" s="438" t="s">
        <v>150</v>
      </c>
      <c r="C24" s="410">
        <v>1</v>
      </c>
      <c r="D24" s="410">
        <v>0</v>
      </c>
      <c r="E24" s="410">
        <v>1</v>
      </c>
      <c r="F24" s="410">
        <v>0</v>
      </c>
      <c r="G24" s="410">
        <v>1</v>
      </c>
      <c r="H24" s="410">
        <v>0</v>
      </c>
      <c r="I24" s="410">
        <v>0</v>
      </c>
      <c r="J24" s="410">
        <v>0</v>
      </c>
      <c r="K24" s="410">
        <v>0</v>
      </c>
      <c r="L24" s="410">
        <v>0</v>
      </c>
      <c r="M24" s="410">
        <v>0</v>
      </c>
      <c r="N24" s="410">
        <v>0</v>
      </c>
      <c r="O24" s="391"/>
    </row>
    <row r="25" spans="1:15" ht="24.75" customHeight="1">
      <c r="A25" s="530" t="s">
        <v>53</v>
      </c>
      <c r="B25" s="396" t="s">
        <v>151</v>
      </c>
      <c r="C25" s="405">
        <v>553</v>
      </c>
      <c r="D25" s="410">
        <v>139</v>
      </c>
      <c r="E25" s="526">
        <v>351</v>
      </c>
      <c r="F25" s="410">
        <v>18</v>
      </c>
      <c r="G25" s="410">
        <v>333</v>
      </c>
      <c r="H25" s="410">
        <v>0</v>
      </c>
      <c r="I25" s="410">
        <v>23</v>
      </c>
      <c r="J25" s="410">
        <v>38</v>
      </c>
      <c r="K25" s="410">
        <v>2</v>
      </c>
      <c r="L25" s="410">
        <v>0</v>
      </c>
      <c r="M25" s="410">
        <v>0</v>
      </c>
      <c r="N25" s="410">
        <v>0</v>
      </c>
      <c r="O25" s="391"/>
    </row>
    <row r="26" spans="1:15" s="421" customFormat="1" ht="41.25" customHeight="1">
      <c r="A26" s="530" t="s">
        <v>556</v>
      </c>
      <c r="B26" s="441" t="s">
        <v>152</v>
      </c>
      <c r="C26" s="886">
        <f>(C18+C19)/C17</f>
        <v>0.9463806970509383</v>
      </c>
      <c r="D26" s="886">
        <f aca="true" t="shared" si="0" ref="D26:N26">(D18+C19)/D17</f>
        <v>0.8631687242798354</v>
      </c>
      <c r="E26" s="886">
        <f t="shared" si="0"/>
        <v>0.9285714285714286</v>
      </c>
      <c r="F26" s="886">
        <f t="shared" si="0"/>
        <v>1.5416666666666667</v>
      </c>
      <c r="G26" s="886">
        <f t="shared" si="0"/>
        <v>0.9197761194029851</v>
      </c>
      <c r="H26" s="886">
        <f t="shared" si="0"/>
        <v>1.2641509433962264</v>
      </c>
      <c r="I26" s="886">
        <f t="shared" si="0"/>
        <v>0.9909650924024641</v>
      </c>
      <c r="J26" s="886">
        <f t="shared" si="0"/>
        <v>0.7424242424242424</v>
      </c>
      <c r="K26" s="886">
        <f t="shared" si="0"/>
        <v>0.8571428571428571</v>
      </c>
      <c r="L26" s="886">
        <f t="shared" si="0"/>
        <v>1</v>
      </c>
      <c r="M26" s="886">
        <f t="shared" si="0"/>
        <v>1</v>
      </c>
      <c r="N26" s="886">
        <f t="shared" si="0"/>
        <v>1</v>
      </c>
      <c r="O26" s="391"/>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0">
      <selection activeCell="C4" sqref="C4:C29"/>
    </sheetView>
  </sheetViews>
  <sheetFormatPr defaultColWidth="9.00390625" defaultRowHeight="15.75"/>
  <cols>
    <col min="1" max="1" width="4.875" style="33" customWidth="1"/>
    <col min="2" max="2" width="51.00390625" style="33" customWidth="1"/>
    <col min="3" max="3" width="36.00390625" style="33" customWidth="1"/>
    <col min="4" max="4" width="9.00390625" style="33" customWidth="1"/>
    <col min="5" max="16384" width="9.00390625" style="33" customWidth="1"/>
  </cols>
  <sheetData>
    <row r="1" spans="1:3" s="1" customFormat="1" ht="36" customHeight="1">
      <c r="A1" s="1231" t="s">
        <v>182</v>
      </c>
      <c r="B1" s="1232"/>
      <c r="C1" s="1232"/>
    </row>
    <row r="2" spans="1:3" ht="21.75" customHeight="1">
      <c r="A2" s="1233" t="s">
        <v>70</v>
      </c>
      <c r="B2" s="1233"/>
      <c r="C2" s="524" t="s">
        <v>341</v>
      </c>
    </row>
    <row r="3" spans="1:3" ht="21.75" customHeight="1">
      <c r="A3" s="1230" t="s">
        <v>6</v>
      </c>
      <c r="B3" s="1230"/>
      <c r="C3" s="5">
        <v>1</v>
      </c>
    </row>
    <row r="4" spans="1:3" ht="17.25" customHeight="1">
      <c r="A4" s="398" t="s">
        <v>52</v>
      </c>
      <c r="B4" s="541" t="s">
        <v>567</v>
      </c>
      <c r="C4" s="525">
        <v>0</v>
      </c>
    </row>
    <row r="5" spans="1:3" s="6" customFormat="1" ht="17.25" customHeight="1">
      <c r="A5" s="5" t="s">
        <v>54</v>
      </c>
      <c r="B5" s="542" t="s">
        <v>153</v>
      </c>
      <c r="C5" s="39">
        <v>0</v>
      </c>
    </row>
    <row r="6" spans="1:3" s="6" customFormat="1" ht="17.25" customHeight="1">
      <c r="A6" s="5" t="s">
        <v>55</v>
      </c>
      <c r="B6" s="542" t="s">
        <v>154</v>
      </c>
      <c r="C6" s="39">
        <v>0</v>
      </c>
    </row>
    <row r="7" spans="1:3" s="6" customFormat="1" ht="17.25" customHeight="1">
      <c r="A7" s="5" t="s">
        <v>141</v>
      </c>
      <c r="B7" s="542" t="s">
        <v>155</v>
      </c>
      <c r="C7" s="39">
        <v>0</v>
      </c>
    </row>
    <row r="8" spans="1:3" s="6" customFormat="1" ht="17.25" customHeight="1">
      <c r="A8" s="5" t="s">
        <v>143</v>
      </c>
      <c r="B8" s="542" t="s">
        <v>156</v>
      </c>
      <c r="C8" s="39">
        <v>0</v>
      </c>
    </row>
    <row r="9" spans="1:3" s="6" customFormat="1" ht="17.25" customHeight="1">
      <c r="A9" s="5" t="s">
        <v>145</v>
      </c>
      <c r="B9" s="542" t="s">
        <v>157</v>
      </c>
      <c r="C9" s="39">
        <v>0</v>
      </c>
    </row>
    <row r="10" spans="1:3" s="6" customFormat="1" ht="17.25" customHeight="1">
      <c r="A10" s="5" t="s">
        <v>147</v>
      </c>
      <c r="B10" s="542" t="s">
        <v>158</v>
      </c>
      <c r="C10" s="39">
        <v>0</v>
      </c>
    </row>
    <row r="11" spans="1:3" s="6" customFormat="1" ht="17.25" customHeight="1">
      <c r="A11" s="5" t="s">
        <v>149</v>
      </c>
      <c r="B11" s="542" t="s">
        <v>160</v>
      </c>
      <c r="C11" s="39">
        <v>0</v>
      </c>
    </row>
    <row r="12" spans="1:3" s="32" customFormat="1" ht="17.25" customHeight="1">
      <c r="A12" s="398" t="s">
        <v>53</v>
      </c>
      <c r="B12" s="541" t="s">
        <v>566</v>
      </c>
      <c r="C12" s="525">
        <v>0</v>
      </c>
    </row>
    <row r="13" spans="1:3" s="6" customFormat="1" ht="17.25" customHeight="1">
      <c r="A13" s="5" t="s">
        <v>56</v>
      </c>
      <c r="B13" s="542" t="s">
        <v>159</v>
      </c>
      <c r="C13" s="39">
        <v>0</v>
      </c>
    </row>
    <row r="14" spans="1:3" ht="17.25" customHeight="1">
      <c r="A14" s="5" t="s">
        <v>57</v>
      </c>
      <c r="B14" s="542" t="s">
        <v>160</v>
      </c>
      <c r="C14" s="39">
        <v>0</v>
      </c>
    </row>
    <row r="15" spans="1:3" ht="17.25" customHeight="1">
      <c r="A15" s="398" t="s">
        <v>58</v>
      </c>
      <c r="B15" s="541" t="s">
        <v>150</v>
      </c>
      <c r="C15" s="525">
        <v>1</v>
      </c>
    </row>
    <row r="16" spans="1:3" ht="17.25" customHeight="1">
      <c r="A16" s="5" t="s">
        <v>161</v>
      </c>
      <c r="B16" s="539" t="s">
        <v>162</v>
      </c>
      <c r="C16" s="39">
        <v>1</v>
      </c>
    </row>
    <row r="17" spans="1:3" s="6" customFormat="1" ht="30">
      <c r="A17" s="5" t="s">
        <v>163</v>
      </c>
      <c r="B17" s="542" t="s">
        <v>164</v>
      </c>
      <c r="C17" s="39">
        <v>0</v>
      </c>
    </row>
    <row r="18" spans="1:3" s="6" customFormat="1" ht="17.25" customHeight="1">
      <c r="A18" s="5" t="s">
        <v>165</v>
      </c>
      <c r="B18" s="542" t="s">
        <v>166</v>
      </c>
      <c r="C18" s="39">
        <v>0</v>
      </c>
    </row>
    <row r="19" spans="1:3" s="6" customFormat="1" ht="17.25" customHeight="1">
      <c r="A19" s="398" t="s">
        <v>73</v>
      </c>
      <c r="B19" s="541" t="s">
        <v>565</v>
      </c>
      <c r="C19" s="525">
        <v>20</v>
      </c>
    </row>
    <row r="20" spans="1:3" s="6" customFormat="1" ht="17.25" customHeight="1">
      <c r="A20" s="5" t="s">
        <v>167</v>
      </c>
      <c r="B20" s="542" t="s">
        <v>168</v>
      </c>
      <c r="C20" s="39">
        <v>1</v>
      </c>
    </row>
    <row r="21" spans="1:3" s="6" customFormat="1" ht="17.25" customHeight="1">
      <c r="A21" s="5" t="s">
        <v>169</v>
      </c>
      <c r="B21" s="542" t="s">
        <v>170</v>
      </c>
      <c r="C21" s="39">
        <v>1</v>
      </c>
    </row>
    <row r="22" spans="1:3" s="6" customFormat="1" ht="17.25" customHeight="1">
      <c r="A22" s="5" t="s">
        <v>171</v>
      </c>
      <c r="B22" s="542" t="s">
        <v>172</v>
      </c>
      <c r="C22" s="39">
        <v>0</v>
      </c>
    </row>
    <row r="23" spans="1:3" s="6" customFormat="1" ht="17.25" customHeight="1">
      <c r="A23" s="5" t="s">
        <v>173</v>
      </c>
      <c r="B23" s="542" t="s">
        <v>156</v>
      </c>
      <c r="C23" s="39">
        <v>0</v>
      </c>
    </row>
    <row r="24" spans="1:3" s="6" customFormat="1" ht="17.25" customHeight="1">
      <c r="A24" s="5" t="s">
        <v>174</v>
      </c>
      <c r="B24" s="542" t="s">
        <v>157</v>
      </c>
      <c r="C24" s="39">
        <v>16</v>
      </c>
    </row>
    <row r="25" spans="1:3" s="6" customFormat="1" ht="17.25" customHeight="1">
      <c r="A25" s="5" t="s">
        <v>175</v>
      </c>
      <c r="B25" s="542" t="s">
        <v>176</v>
      </c>
      <c r="C25" s="39">
        <v>2</v>
      </c>
    </row>
    <row r="26" spans="1:3" s="6" customFormat="1" ht="17.25" customHeight="1">
      <c r="A26" s="398" t="s">
        <v>74</v>
      </c>
      <c r="B26" s="541" t="s">
        <v>564</v>
      </c>
      <c r="C26" s="525">
        <v>553</v>
      </c>
    </row>
    <row r="27" spans="1:4" s="6" customFormat="1" ht="17.25" customHeight="1">
      <c r="A27" s="5" t="s">
        <v>177</v>
      </c>
      <c r="B27" s="542" t="s">
        <v>168</v>
      </c>
      <c r="C27" s="39">
        <v>541</v>
      </c>
      <c r="D27" s="39">
        <f>C27+PT02!C30</f>
        <v>868</v>
      </c>
    </row>
    <row r="28" spans="1:4" ht="17.25" customHeight="1">
      <c r="A28" s="5" t="s">
        <v>178</v>
      </c>
      <c r="B28" s="542" t="s">
        <v>170</v>
      </c>
      <c r="C28" s="39">
        <v>0</v>
      </c>
      <c r="D28" s="39"/>
    </row>
    <row r="29" spans="1:4" s="6" customFormat="1" ht="17.25" customHeight="1">
      <c r="A29" s="5" t="s">
        <v>179</v>
      </c>
      <c r="B29" s="542" t="s">
        <v>180</v>
      </c>
      <c r="C29" s="39">
        <v>12</v>
      </c>
      <c r="D29" s="39"/>
    </row>
    <row r="30" spans="1:3" ht="30.75" customHeight="1">
      <c r="A30" s="35"/>
      <c r="B30" s="408"/>
      <c r="C30" s="540" t="str">
        <f>'Thong tin'!B8</f>
        <v>Ninh Thuận, ngày  30 tháng 9 năm 2017</v>
      </c>
    </row>
    <row r="31" spans="1:3" ht="22.5" customHeight="1">
      <c r="A31" s="35"/>
      <c r="B31" s="409" t="s">
        <v>4</v>
      </c>
      <c r="C31" s="537" t="str">
        <f>'Thong tin'!B7</f>
        <v>CỤC TRƯỞNG</v>
      </c>
    </row>
    <row r="32" spans="2:3" s="36" customFormat="1" ht="18.75">
      <c r="B32" s="532"/>
      <c r="C32" s="406"/>
    </row>
    <row r="33" spans="2:3" ht="15.75" customHeight="1">
      <c r="B33" s="445"/>
      <c r="C33" s="407"/>
    </row>
    <row r="34" spans="2:3" ht="15.75" customHeight="1">
      <c r="B34" s="445"/>
      <c r="C34" s="406"/>
    </row>
    <row r="35" spans="2:3" ht="15.75" customHeight="1">
      <c r="B35" s="445"/>
      <c r="C35" s="407"/>
    </row>
    <row r="36" spans="2:3" ht="15.75" customHeight="1">
      <c r="B36" s="445"/>
      <c r="C36" s="407"/>
    </row>
    <row r="37" spans="2:3" ht="18.75">
      <c r="B37" s="533" t="str">
        <f>'Thong tin'!B5</f>
        <v>Trần Minh Tuân</v>
      </c>
      <c r="C37" s="533" t="str">
        <f>'Thong tin'!B6</f>
        <v>Trần Văn Hiếu</v>
      </c>
    </row>
    <row r="38" spans="2:3" ht="18.75">
      <c r="B38" s="407"/>
      <c r="C38" s="407"/>
    </row>
    <row r="39" spans="2:3" ht="18.75">
      <c r="B39" s="407"/>
      <c r="C39" s="407"/>
    </row>
    <row r="40" spans="2:3" ht="18.75" hidden="1">
      <c r="B40" s="407"/>
      <c r="C40" s="407"/>
    </row>
    <row r="41" ht="15.75" customHeight="1" hidden="1"/>
    <row r="42" ht="15.75" hidden="1"/>
    <row r="43" ht="15.75" hidden="1"/>
    <row r="44" spans="1:3" ht="16.5" customHeight="1" hidden="1">
      <c r="A44" s="1224" t="s">
        <v>182</v>
      </c>
      <c r="B44" s="1225"/>
      <c r="C44" s="1225"/>
    </row>
    <row r="45" spans="1:3" ht="18.75" hidden="1">
      <c r="A45" s="1228" t="s">
        <v>70</v>
      </c>
      <c r="B45" s="1229"/>
      <c r="C45" s="388" t="s">
        <v>341</v>
      </c>
    </row>
    <row r="46" spans="1:3" ht="15.75" hidden="1">
      <c r="A46" s="1226" t="s">
        <v>6</v>
      </c>
      <c r="B46" s="1227"/>
      <c r="C46" s="400">
        <v>1</v>
      </c>
    </row>
    <row r="47" spans="1:3" ht="19.5" customHeight="1" hidden="1">
      <c r="A47" s="398" t="s">
        <v>52</v>
      </c>
      <c r="B47" s="399" t="s">
        <v>349</v>
      </c>
      <c r="C47" s="401">
        <f>SUM(C48:C53)</f>
        <v>0</v>
      </c>
    </row>
    <row r="48" spans="1:3" ht="19.5" customHeight="1" hidden="1">
      <c r="A48" s="5" t="s">
        <v>54</v>
      </c>
      <c r="B48" s="34" t="s">
        <v>153</v>
      </c>
      <c r="C48" s="402"/>
    </row>
    <row r="49" spans="1:3" ht="19.5" customHeight="1" hidden="1">
      <c r="A49" s="5" t="s">
        <v>55</v>
      </c>
      <c r="B49" s="34" t="s">
        <v>154</v>
      </c>
      <c r="C49" s="402"/>
    </row>
    <row r="50" spans="1:3" ht="19.5" customHeight="1" hidden="1">
      <c r="A50" s="5" t="s">
        <v>141</v>
      </c>
      <c r="B50" s="34" t="s">
        <v>155</v>
      </c>
      <c r="C50" s="402"/>
    </row>
    <row r="51" spans="1:3" ht="19.5" customHeight="1" hidden="1">
      <c r="A51" s="5" t="s">
        <v>143</v>
      </c>
      <c r="B51" s="34" t="s">
        <v>156</v>
      </c>
      <c r="C51" s="402"/>
    </row>
    <row r="52" spans="1:3" ht="19.5" customHeight="1" hidden="1">
      <c r="A52" s="5" t="s">
        <v>145</v>
      </c>
      <c r="B52" s="34" t="s">
        <v>157</v>
      </c>
      <c r="C52" s="402"/>
    </row>
    <row r="53" spans="1:3" ht="19.5" customHeight="1" hidden="1">
      <c r="A53" s="5" t="s">
        <v>147</v>
      </c>
      <c r="B53" s="34" t="s">
        <v>158</v>
      </c>
      <c r="C53" s="402"/>
    </row>
    <row r="54" spans="1:3" ht="19.5" customHeight="1" hidden="1">
      <c r="A54" s="398" t="s">
        <v>53</v>
      </c>
      <c r="B54" s="399" t="s">
        <v>347</v>
      </c>
      <c r="C54" s="401">
        <f>SUM(C55:C56)</f>
        <v>0</v>
      </c>
    </row>
    <row r="55" spans="1:3" ht="19.5" customHeight="1" hidden="1">
      <c r="A55" s="5" t="s">
        <v>56</v>
      </c>
      <c r="B55" s="34" t="s">
        <v>159</v>
      </c>
      <c r="C55" s="402"/>
    </row>
    <row r="56" spans="1:3" ht="19.5" customHeight="1" hidden="1">
      <c r="A56" s="5" t="s">
        <v>57</v>
      </c>
      <c r="B56" s="34" t="s">
        <v>160</v>
      </c>
      <c r="C56" s="402"/>
    </row>
    <row r="57" spans="1:3" ht="19.5" customHeight="1" hidden="1">
      <c r="A57" s="398" t="s">
        <v>58</v>
      </c>
      <c r="B57" s="399" t="s">
        <v>150</v>
      </c>
      <c r="C57" s="401">
        <f>SUM(C58:C60)</f>
        <v>0</v>
      </c>
    </row>
    <row r="58" spans="1:3" ht="19.5" customHeight="1" hidden="1">
      <c r="A58" s="5" t="s">
        <v>161</v>
      </c>
      <c r="B58" s="37" t="s">
        <v>162</v>
      </c>
      <c r="C58" s="402"/>
    </row>
    <row r="59" spans="1:3" ht="19.5" customHeight="1" hidden="1">
      <c r="A59" s="5" t="s">
        <v>163</v>
      </c>
      <c r="B59" s="34" t="s">
        <v>164</v>
      </c>
      <c r="C59" s="402"/>
    </row>
    <row r="60" spans="1:3" ht="19.5" customHeight="1" hidden="1">
      <c r="A60" s="5" t="s">
        <v>165</v>
      </c>
      <c r="B60" s="34" t="s">
        <v>166</v>
      </c>
      <c r="C60" s="402"/>
    </row>
    <row r="61" spans="1:3" ht="19.5" customHeight="1" hidden="1">
      <c r="A61" s="398" t="s">
        <v>73</v>
      </c>
      <c r="B61" s="399" t="s">
        <v>348</v>
      </c>
      <c r="C61" s="401">
        <f>SUM(C62:C67)</f>
        <v>0</v>
      </c>
    </row>
    <row r="62" spans="1:3" ht="19.5" customHeight="1" hidden="1">
      <c r="A62" s="5" t="s">
        <v>167</v>
      </c>
      <c r="B62" s="34" t="s">
        <v>168</v>
      </c>
      <c r="C62" s="402"/>
    </row>
    <row r="63" spans="1:3" ht="19.5" customHeight="1" hidden="1">
      <c r="A63" s="5" t="s">
        <v>169</v>
      </c>
      <c r="B63" s="34" t="s">
        <v>170</v>
      </c>
      <c r="C63" s="402"/>
    </row>
    <row r="64" spans="1:3" ht="19.5" customHeight="1" hidden="1">
      <c r="A64" s="5" t="s">
        <v>171</v>
      </c>
      <c r="B64" s="34" t="s">
        <v>172</v>
      </c>
      <c r="C64" s="402"/>
    </row>
    <row r="65" spans="1:3" ht="19.5" customHeight="1" hidden="1">
      <c r="A65" s="5" t="s">
        <v>173</v>
      </c>
      <c r="B65" s="34" t="s">
        <v>156</v>
      </c>
      <c r="C65" s="402"/>
    </row>
    <row r="66" spans="1:3" ht="19.5" customHeight="1" hidden="1">
      <c r="A66" s="5" t="s">
        <v>174</v>
      </c>
      <c r="B66" s="34" t="s">
        <v>157</v>
      </c>
      <c r="C66" s="402"/>
    </row>
    <row r="67" spans="1:3" ht="19.5" customHeight="1" hidden="1">
      <c r="A67" s="5" t="s">
        <v>175</v>
      </c>
      <c r="B67" s="34" t="s">
        <v>176</v>
      </c>
      <c r="C67" s="402"/>
    </row>
    <row r="68" spans="1:3" ht="19.5" customHeight="1" hidden="1">
      <c r="A68" s="398" t="s">
        <v>74</v>
      </c>
      <c r="B68" s="399" t="s">
        <v>350</v>
      </c>
      <c r="C68" s="401">
        <f>SUM(C69:C71)</f>
        <v>25</v>
      </c>
    </row>
    <row r="69" spans="1:3" ht="19.5" customHeight="1" hidden="1">
      <c r="A69" s="5" t="s">
        <v>177</v>
      </c>
      <c r="B69" s="34" t="s">
        <v>168</v>
      </c>
      <c r="C69" s="402">
        <v>25</v>
      </c>
    </row>
    <row r="70" spans="1:3" ht="19.5" customHeight="1" hidden="1">
      <c r="A70" s="5" t="s">
        <v>178</v>
      </c>
      <c r="B70" s="34" t="s">
        <v>170</v>
      </c>
      <c r="C70" s="402">
        <v>0</v>
      </c>
    </row>
    <row r="71" spans="1:3" ht="19.5" customHeight="1" hidden="1">
      <c r="A71" s="5" t="s">
        <v>179</v>
      </c>
      <c r="B71" s="34" t="s">
        <v>180</v>
      </c>
      <c r="C71" s="402">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24" t="s">
        <v>182</v>
      </c>
      <c r="B82" s="1225"/>
      <c r="C82" s="1225"/>
    </row>
    <row r="83" spans="1:3" ht="18.75" hidden="1">
      <c r="A83" s="1228" t="s">
        <v>70</v>
      </c>
      <c r="B83" s="1229"/>
      <c r="C83" s="388" t="s">
        <v>341</v>
      </c>
    </row>
    <row r="84" spans="1:3" ht="24.75" customHeight="1" hidden="1">
      <c r="A84" s="1226" t="s">
        <v>6</v>
      </c>
      <c r="B84" s="1227"/>
      <c r="C84" s="400">
        <v>1</v>
      </c>
    </row>
    <row r="85" spans="1:3" ht="24.75" customHeight="1" hidden="1">
      <c r="A85" s="398" t="s">
        <v>52</v>
      </c>
      <c r="B85" s="399" t="s">
        <v>349</v>
      </c>
      <c r="C85" s="401">
        <f>SUM(C86:C91)</f>
        <v>2</v>
      </c>
    </row>
    <row r="86" spans="1:3" ht="24.75" customHeight="1" hidden="1">
      <c r="A86" s="5" t="s">
        <v>54</v>
      </c>
      <c r="B86" s="34" t="s">
        <v>153</v>
      </c>
      <c r="C86" s="402"/>
    </row>
    <row r="87" spans="1:3" ht="24.75" customHeight="1" hidden="1">
      <c r="A87" s="5" t="s">
        <v>55</v>
      </c>
      <c r="B87" s="34" t="s">
        <v>154</v>
      </c>
      <c r="C87" s="402"/>
    </row>
    <row r="88" spans="1:3" ht="24.75" customHeight="1" hidden="1">
      <c r="A88" s="5" t="s">
        <v>141</v>
      </c>
      <c r="B88" s="34" t="s">
        <v>155</v>
      </c>
      <c r="C88" s="402">
        <v>2</v>
      </c>
    </row>
    <row r="89" spans="1:3" ht="24.75" customHeight="1" hidden="1">
      <c r="A89" s="5" t="s">
        <v>143</v>
      </c>
      <c r="B89" s="34" t="s">
        <v>156</v>
      </c>
      <c r="C89" s="402"/>
    </row>
    <row r="90" spans="1:3" ht="24.75" customHeight="1" hidden="1">
      <c r="A90" s="5" t="s">
        <v>145</v>
      </c>
      <c r="B90" s="34" t="s">
        <v>157</v>
      </c>
      <c r="C90" s="402"/>
    </row>
    <row r="91" spans="1:3" ht="24.75" customHeight="1" hidden="1">
      <c r="A91" s="5" t="s">
        <v>147</v>
      </c>
      <c r="B91" s="34" t="s">
        <v>158</v>
      </c>
      <c r="C91" s="402"/>
    </row>
    <row r="92" spans="1:3" ht="24.75" customHeight="1" hidden="1">
      <c r="A92" s="398" t="s">
        <v>53</v>
      </c>
      <c r="B92" s="399" t="s">
        <v>347</v>
      </c>
      <c r="C92" s="401">
        <f>SUM(C93:C94)</f>
        <v>0</v>
      </c>
    </row>
    <row r="93" spans="1:3" ht="24.75" customHeight="1" hidden="1">
      <c r="A93" s="5" t="s">
        <v>56</v>
      </c>
      <c r="B93" s="34" t="s">
        <v>159</v>
      </c>
      <c r="C93" s="402"/>
    </row>
    <row r="94" spans="1:3" ht="24.75" customHeight="1" hidden="1">
      <c r="A94" s="5" t="s">
        <v>57</v>
      </c>
      <c r="B94" s="34" t="s">
        <v>160</v>
      </c>
      <c r="C94" s="402"/>
    </row>
    <row r="95" spans="1:3" ht="24.75" customHeight="1" hidden="1">
      <c r="A95" s="398" t="s">
        <v>58</v>
      </c>
      <c r="B95" s="399" t="s">
        <v>150</v>
      </c>
      <c r="C95" s="401">
        <f>SUM(C96:C98)</f>
        <v>0</v>
      </c>
    </row>
    <row r="96" spans="1:3" ht="24.75" customHeight="1" hidden="1">
      <c r="A96" s="5" t="s">
        <v>161</v>
      </c>
      <c r="B96" s="37" t="s">
        <v>162</v>
      </c>
      <c r="C96" s="402"/>
    </row>
    <row r="97" spans="1:3" ht="24.75" customHeight="1" hidden="1">
      <c r="A97" s="5" t="s">
        <v>163</v>
      </c>
      <c r="B97" s="34" t="s">
        <v>164</v>
      </c>
      <c r="C97" s="402"/>
    </row>
    <row r="98" spans="1:3" ht="24.75" customHeight="1" hidden="1">
      <c r="A98" s="5" t="s">
        <v>165</v>
      </c>
      <c r="B98" s="34" t="s">
        <v>166</v>
      </c>
      <c r="C98" s="402"/>
    </row>
    <row r="99" spans="1:3" ht="24.75" customHeight="1" hidden="1">
      <c r="A99" s="398" t="s">
        <v>73</v>
      </c>
      <c r="B99" s="399" t="s">
        <v>348</v>
      </c>
      <c r="C99" s="401">
        <f>SUM(C100:C105)</f>
        <v>0</v>
      </c>
    </row>
    <row r="100" spans="1:3" ht="24.75" customHeight="1" hidden="1">
      <c r="A100" s="5" t="s">
        <v>167</v>
      </c>
      <c r="B100" s="34" t="s">
        <v>168</v>
      </c>
      <c r="C100" s="402"/>
    </row>
    <row r="101" spans="1:3" ht="24.75" customHeight="1" hidden="1">
      <c r="A101" s="5" t="s">
        <v>169</v>
      </c>
      <c r="B101" s="34" t="s">
        <v>170</v>
      </c>
      <c r="C101" s="402"/>
    </row>
    <row r="102" spans="1:3" ht="24.75" customHeight="1" hidden="1">
      <c r="A102" s="5" t="s">
        <v>171</v>
      </c>
      <c r="B102" s="34" t="s">
        <v>172</v>
      </c>
      <c r="C102" s="402"/>
    </row>
    <row r="103" spans="1:3" ht="24.75" customHeight="1" hidden="1">
      <c r="A103" s="5" t="s">
        <v>173</v>
      </c>
      <c r="B103" s="34" t="s">
        <v>156</v>
      </c>
      <c r="C103" s="402"/>
    </row>
    <row r="104" spans="1:3" ht="24.75" customHeight="1" hidden="1">
      <c r="A104" s="5" t="s">
        <v>174</v>
      </c>
      <c r="B104" s="34" t="s">
        <v>157</v>
      </c>
      <c r="C104" s="402"/>
    </row>
    <row r="105" spans="1:3" ht="24.75" customHeight="1" hidden="1">
      <c r="A105" s="5" t="s">
        <v>175</v>
      </c>
      <c r="B105" s="34" t="s">
        <v>176</v>
      </c>
      <c r="C105" s="402"/>
    </row>
    <row r="106" spans="1:3" ht="24.75" customHeight="1" hidden="1">
      <c r="A106" s="398" t="s">
        <v>74</v>
      </c>
      <c r="B106" s="399" t="s">
        <v>350</v>
      </c>
      <c r="C106" s="401">
        <f>SUM(C107:C109)</f>
        <v>46</v>
      </c>
    </row>
    <row r="107" spans="1:3" ht="24.75" customHeight="1" hidden="1">
      <c r="A107" s="5" t="s">
        <v>177</v>
      </c>
      <c r="B107" s="34" t="s">
        <v>168</v>
      </c>
      <c r="C107" s="402">
        <v>43</v>
      </c>
    </row>
    <row r="108" spans="1:3" ht="24.75" customHeight="1" hidden="1">
      <c r="A108" s="5" t="s">
        <v>178</v>
      </c>
      <c r="B108" s="34" t="s">
        <v>170</v>
      </c>
      <c r="C108" s="402"/>
    </row>
    <row r="109" spans="1:3" ht="24.75" customHeight="1" hidden="1">
      <c r="A109" s="5" t="s">
        <v>179</v>
      </c>
      <c r="B109" s="34" t="s">
        <v>180</v>
      </c>
      <c r="C109" s="402">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24" t="s">
        <v>182</v>
      </c>
      <c r="B120" s="1225"/>
      <c r="C120" s="1225"/>
    </row>
    <row r="121" spans="1:3" ht="18.75" hidden="1">
      <c r="A121" s="1228" t="s">
        <v>70</v>
      </c>
      <c r="B121" s="1229"/>
      <c r="C121" s="388" t="s">
        <v>341</v>
      </c>
    </row>
    <row r="122" spans="1:3" ht="15.75" hidden="1">
      <c r="A122" s="1226" t="s">
        <v>6</v>
      </c>
      <c r="B122" s="1227"/>
      <c r="C122" s="400">
        <v>1</v>
      </c>
    </row>
    <row r="123" spans="1:3" ht="24.75" customHeight="1" hidden="1">
      <c r="A123" s="398" t="s">
        <v>52</v>
      </c>
      <c r="B123" s="399" t="s">
        <v>349</v>
      </c>
      <c r="C123" s="401">
        <f>SUM(C124:C129)</f>
        <v>0</v>
      </c>
    </row>
    <row r="124" spans="1:3" ht="24.75" customHeight="1" hidden="1">
      <c r="A124" s="5" t="s">
        <v>54</v>
      </c>
      <c r="B124" s="34" t="s">
        <v>153</v>
      </c>
      <c r="C124" s="402"/>
    </row>
    <row r="125" spans="1:3" ht="24.75" customHeight="1" hidden="1">
      <c r="A125" s="5" t="s">
        <v>55</v>
      </c>
      <c r="B125" s="34" t="s">
        <v>154</v>
      </c>
      <c r="C125" s="402"/>
    </row>
    <row r="126" spans="1:3" ht="24.75" customHeight="1" hidden="1">
      <c r="A126" s="5" t="s">
        <v>141</v>
      </c>
      <c r="B126" s="34" t="s">
        <v>155</v>
      </c>
      <c r="C126" s="402"/>
    </row>
    <row r="127" spans="1:3" ht="24.75" customHeight="1" hidden="1">
      <c r="A127" s="5" t="s">
        <v>143</v>
      </c>
      <c r="B127" s="34" t="s">
        <v>156</v>
      </c>
      <c r="C127" s="402"/>
    </row>
    <row r="128" spans="1:3" ht="24.75" customHeight="1" hidden="1">
      <c r="A128" s="5" t="s">
        <v>145</v>
      </c>
      <c r="B128" s="34" t="s">
        <v>157</v>
      </c>
      <c r="C128" s="402"/>
    </row>
    <row r="129" spans="1:3" ht="24.75" customHeight="1" hidden="1">
      <c r="A129" s="5" t="s">
        <v>147</v>
      </c>
      <c r="B129" s="34" t="s">
        <v>158</v>
      </c>
      <c r="C129" s="402"/>
    </row>
    <row r="130" spans="1:3" ht="24.75" customHeight="1" hidden="1">
      <c r="A130" s="398" t="s">
        <v>53</v>
      </c>
      <c r="B130" s="399" t="s">
        <v>347</v>
      </c>
      <c r="C130" s="401">
        <f>SUM(C131:C132)</f>
        <v>0</v>
      </c>
    </row>
    <row r="131" spans="1:3" ht="24.75" customHeight="1" hidden="1">
      <c r="A131" s="5" t="s">
        <v>56</v>
      </c>
      <c r="B131" s="34" t="s">
        <v>159</v>
      </c>
      <c r="C131" s="402"/>
    </row>
    <row r="132" spans="1:3" ht="24.75" customHeight="1" hidden="1">
      <c r="A132" s="5" t="s">
        <v>57</v>
      </c>
      <c r="B132" s="34" t="s">
        <v>160</v>
      </c>
      <c r="C132" s="402"/>
    </row>
    <row r="133" spans="1:3" ht="24.75" customHeight="1" hidden="1">
      <c r="A133" s="398" t="s">
        <v>58</v>
      </c>
      <c r="B133" s="399" t="s">
        <v>150</v>
      </c>
      <c r="C133" s="401">
        <f>SUM(C134:C136)</f>
        <v>12</v>
      </c>
    </row>
    <row r="134" spans="1:3" ht="24.75" customHeight="1" hidden="1">
      <c r="A134" s="5" t="s">
        <v>161</v>
      </c>
      <c r="B134" s="37" t="s">
        <v>162</v>
      </c>
      <c r="C134" s="402">
        <v>12</v>
      </c>
    </row>
    <row r="135" spans="1:3" ht="24.75" customHeight="1" hidden="1">
      <c r="A135" s="5" t="s">
        <v>163</v>
      </c>
      <c r="B135" s="34" t="s">
        <v>164</v>
      </c>
      <c r="C135" s="402"/>
    </row>
    <row r="136" spans="1:3" ht="24.75" customHeight="1" hidden="1">
      <c r="A136" s="5" t="s">
        <v>165</v>
      </c>
      <c r="B136" s="34" t="s">
        <v>166</v>
      </c>
      <c r="C136" s="402"/>
    </row>
    <row r="137" spans="1:3" ht="24.75" customHeight="1" hidden="1">
      <c r="A137" s="398" t="s">
        <v>73</v>
      </c>
      <c r="B137" s="399" t="s">
        <v>348</v>
      </c>
      <c r="C137" s="401">
        <f>SUM(C138:C143)</f>
        <v>0</v>
      </c>
    </row>
    <row r="138" spans="1:3" ht="24.75" customHeight="1" hidden="1">
      <c r="A138" s="5" t="s">
        <v>167</v>
      </c>
      <c r="B138" s="34" t="s">
        <v>168</v>
      </c>
      <c r="C138" s="402"/>
    </row>
    <row r="139" spans="1:3" ht="24.75" customHeight="1" hidden="1">
      <c r="A139" s="5" t="s">
        <v>169</v>
      </c>
      <c r="B139" s="34" t="s">
        <v>170</v>
      </c>
      <c r="C139" s="402"/>
    </row>
    <row r="140" spans="1:3" ht="24.75" customHeight="1" hidden="1">
      <c r="A140" s="5" t="s">
        <v>171</v>
      </c>
      <c r="B140" s="34" t="s">
        <v>172</v>
      </c>
      <c r="C140" s="402"/>
    </row>
    <row r="141" spans="1:3" ht="24.75" customHeight="1" hidden="1">
      <c r="A141" s="5" t="s">
        <v>173</v>
      </c>
      <c r="B141" s="34" t="s">
        <v>156</v>
      </c>
      <c r="C141" s="402"/>
    </row>
    <row r="142" spans="1:3" ht="24.75" customHeight="1" hidden="1">
      <c r="A142" s="5" t="s">
        <v>174</v>
      </c>
      <c r="B142" s="34" t="s">
        <v>157</v>
      </c>
      <c r="C142" s="402"/>
    </row>
    <row r="143" spans="1:3" ht="24.75" customHeight="1" hidden="1">
      <c r="A143" s="5" t="s">
        <v>175</v>
      </c>
      <c r="B143" s="34" t="s">
        <v>176</v>
      </c>
      <c r="C143" s="402"/>
    </row>
    <row r="144" spans="1:3" ht="24.75" customHeight="1" hidden="1">
      <c r="A144" s="398" t="s">
        <v>74</v>
      </c>
      <c r="B144" s="399" t="s">
        <v>350</v>
      </c>
      <c r="C144" s="401">
        <f>SUM(C145:C147)</f>
        <v>19</v>
      </c>
    </row>
    <row r="145" spans="1:3" ht="24.75" customHeight="1" hidden="1">
      <c r="A145" s="5" t="s">
        <v>177</v>
      </c>
      <c r="B145" s="34" t="s">
        <v>168</v>
      </c>
      <c r="C145" s="402"/>
    </row>
    <row r="146" spans="1:3" ht="24.75" customHeight="1" hidden="1">
      <c r="A146" s="5" t="s">
        <v>178</v>
      </c>
      <c r="B146" s="34" t="s">
        <v>170</v>
      </c>
      <c r="C146" s="402"/>
    </row>
    <row r="147" spans="1:3" ht="24.75" customHeight="1" hidden="1">
      <c r="A147" s="5" t="s">
        <v>179</v>
      </c>
      <c r="B147" s="34" t="s">
        <v>180</v>
      </c>
      <c r="C147" s="402">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24" t="s">
        <v>182</v>
      </c>
      <c r="B160" s="1225"/>
      <c r="C160" s="1225"/>
    </row>
    <row r="161" spans="1:3" ht="18.75" hidden="1">
      <c r="A161" s="1228" t="s">
        <v>70</v>
      </c>
      <c r="B161" s="1229"/>
      <c r="C161" s="388" t="s">
        <v>341</v>
      </c>
    </row>
    <row r="162" spans="1:3" ht="15.75" hidden="1">
      <c r="A162" s="1226" t="s">
        <v>6</v>
      </c>
      <c r="B162" s="1227"/>
      <c r="C162" s="400">
        <v>1</v>
      </c>
    </row>
    <row r="163" spans="1:3" ht="24.75" customHeight="1" hidden="1">
      <c r="A163" s="398" t="s">
        <v>52</v>
      </c>
      <c r="B163" s="399" t="s">
        <v>349</v>
      </c>
      <c r="C163" s="401">
        <f>SUM(C164:C169)</f>
        <v>0</v>
      </c>
    </row>
    <row r="164" spans="1:3" ht="24.75" customHeight="1" hidden="1">
      <c r="A164" s="5" t="s">
        <v>54</v>
      </c>
      <c r="B164" s="34" t="s">
        <v>153</v>
      </c>
      <c r="C164" s="402"/>
    </row>
    <row r="165" spans="1:3" ht="24.75" customHeight="1" hidden="1">
      <c r="A165" s="5" t="s">
        <v>55</v>
      </c>
      <c r="B165" s="34" t="s">
        <v>154</v>
      </c>
      <c r="C165" s="402"/>
    </row>
    <row r="166" spans="1:3" ht="24.75" customHeight="1" hidden="1">
      <c r="A166" s="5" t="s">
        <v>141</v>
      </c>
      <c r="B166" s="34" t="s">
        <v>155</v>
      </c>
      <c r="C166" s="402"/>
    </row>
    <row r="167" spans="1:3" ht="24.75" customHeight="1" hidden="1">
      <c r="A167" s="5" t="s">
        <v>143</v>
      </c>
      <c r="B167" s="34" t="s">
        <v>156</v>
      </c>
      <c r="C167" s="402"/>
    </row>
    <row r="168" spans="1:3" ht="24.75" customHeight="1" hidden="1">
      <c r="A168" s="5" t="s">
        <v>145</v>
      </c>
      <c r="B168" s="34" t="s">
        <v>157</v>
      </c>
      <c r="C168" s="402"/>
    </row>
    <row r="169" spans="1:3" ht="24.75" customHeight="1" hidden="1">
      <c r="A169" s="5" t="s">
        <v>147</v>
      </c>
      <c r="B169" s="34" t="s">
        <v>158</v>
      </c>
      <c r="C169" s="402"/>
    </row>
    <row r="170" spans="1:3" ht="24.75" customHeight="1" hidden="1">
      <c r="A170" s="398" t="s">
        <v>53</v>
      </c>
      <c r="B170" s="399" t="s">
        <v>347</v>
      </c>
      <c r="C170" s="401">
        <f>SUM(C171:C172)</f>
        <v>0</v>
      </c>
    </row>
    <row r="171" spans="1:3" ht="24.75" customHeight="1" hidden="1">
      <c r="A171" s="5" t="s">
        <v>56</v>
      </c>
      <c r="B171" s="34" t="s">
        <v>159</v>
      </c>
      <c r="C171" s="402"/>
    </row>
    <row r="172" spans="1:3" ht="24.75" customHeight="1" hidden="1">
      <c r="A172" s="5" t="s">
        <v>57</v>
      </c>
      <c r="B172" s="34" t="s">
        <v>160</v>
      </c>
      <c r="C172" s="402"/>
    </row>
    <row r="173" spans="1:3" ht="24.75" customHeight="1" hidden="1">
      <c r="A173" s="398" t="s">
        <v>58</v>
      </c>
      <c r="B173" s="399" t="s">
        <v>150</v>
      </c>
      <c r="C173" s="401">
        <f>SUM(C174:C176)</f>
        <v>0</v>
      </c>
    </row>
    <row r="174" spans="1:3" ht="24.75" customHeight="1" hidden="1">
      <c r="A174" s="5" t="s">
        <v>161</v>
      </c>
      <c r="B174" s="37" t="s">
        <v>162</v>
      </c>
      <c r="C174" s="402"/>
    </row>
    <row r="175" spans="1:3" ht="24.75" customHeight="1" hidden="1">
      <c r="A175" s="5" t="s">
        <v>163</v>
      </c>
      <c r="B175" s="34" t="s">
        <v>164</v>
      </c>
      <c r="C175" s="402"/>
    </row>
    <row r="176" spans="1:3" ht="24.75" customHeight="1" hidden="1">
      <c r="A176" s="5" t="s">
        <v>165</v>
      </c>
      <c r="B176" s="34" t="s">
        <v>166</v>
      </c>
      <c r="C176" s="402"/>
    </row>
    <row r="177" spans="1:3" ht="24.75" customHeight="1" hidden="1">
      <c r="A177" s="398" t="s">
        <v>73</v>
      </c>
      <c r="B177" s="399" t="s">
        <v>348</v>
      </c>
      <c r="C177" s="401">
        <f>SUM(C178:C183)</f>
        <v>1</v>
      </c>
    </row>
    <row r="178" spans="1:3" ht="24.75" customHeight="1" hidden="1">
      <c r="A178" s="5" t="s">
        <v>167</v>
      </c>
      <c r="B178" s="34" t="s">
        <v>168</v>
      </c>
      <c r="C178" s="402">
        <v>1</v>
      </c>
    </row>
    <row r="179" spans="1:3" ht="24.75" customHeight="1" hidden="1">
      <c r="A179" s="5" t="s">
        <v>169</v>
      </c>
      <c r="B179" s="34" t="s">
        <v>170</v>
      </c>
      <c r="C179" s="402">
        <v>0</v>
      </c>
    </row>
    <row r="180" spans="1:3" ht="24.75" customHeight="1" hidden="1">
      <c r="A180" s="5" t="s">
        <v>171</v>
      </c>
      <c r="B180" s="34" t="s">
        <v>172</v>
      </c>
      <c r="C180" s="402">
        <v>0</v>
      </c>
    </row>
    <row r="181" spans="1:3" ht="24.75" customHeight="1" hidden="1">
      <c r="A181" s="5" t="s">
        <v>173</v>
      </c>
      <c r="B181" s="34" t="s">
        <v>156</v>
      </c>
      <c r="C181" s="402">
        <v>0</v>
      </c>
    </row>
    <row r="182" spans="1:3" ht="24.75" customHeight="1" hidden="1">
      <c r="A182" s="5" t="s">
        <v>174</v>
      </c>
      <c r="B182" s="34" t="s">
        <v>157</v>
      </c>
      <c r="C182" s="402">
        <v>0</v>
      </c>
    </row>
    <row r="183" spans="1:3" ht="24.75" customHeight="1" hidden="1">
      <c r="A183" s="5" t="s">
        <v>175</v>
      </c>
      <c r="B183" s="34" t="s">
        <v>176</v>
      </c>
      <c r="C183" s="402">
        <v>0</v>
      </c>
    </row>
    <row r="184" spans="1:3" ht="24.75" customHeight="1" hidden="1">
      <c r="A184" s="398" t="s">
        <v>74</v>
      </c>
      <c r="B184" s="399" t="s">
        <v>350</v>
      </c>
      <c r="C184" s="401">
        <f>SUM(C185:C187)</f>
        <v>74</v>
      </c>
    </row>
    <row r="185" spans="1:3" ht="24.75" customHeight="1" hidden="1">
      <c r="A185" s="5" t="s">
        <v>177</v>
      </c>
      <c r="B185" s="34" t="s">
        <v>168</v>
      </c>
      <c r="C185" s="402">
        <v>66</v>
      </c>
    </row>
    <row r="186" spans="1:3" ht="24.75" customHeight="1" hidden="1">
      <c r="A186" s="5" t="s">
        <v>178</v>
      </c>
      <c r="B186" s="34" t="s">
        <v>170</v>
      </c>
      <c r="C186" s="402">
        <v>0</v>
      </c>
    </row>
    <row r="187" spans="1:3" ht="24.75" customHeight="1" hidden="1">
      <c r="A187" s="5" t="s">
        <v>179</v>
      </c>
      <c r="B187" s="34" t="s">
        <v>180</v>
      </c>
      <c r="C187" s="402">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24" t="s">
        <v>182</v>
      </c>
      <c r="B199" s="1225"/>
      <c r="C199" s="1225"/>
    </row>
    <row r="200" spans="1:3" ht="18.75" hidden="1">
      <c r="A200" s="1228" t="s">
        <v>70</v>
      </c>
      <c r="B200" s="1229"/>
      <c r="C200" s="388" t="s">
        <v>341</v>
      </c>
    </row>
    <row r="201" spans="1:3" ht="15.75" hidden="1">
      <c r="A201" s="1226" t="s">
        <v>6</v>
      </c>
      <c r="B201" s="1227"/>
      <c r="C201" s="400">
        <v>1</v>
      </c>
    </row>
    <row r="202" spans="1:3" ht="24.75" customHeight="1" hidden="1">
      <c r="A202" s="398" t="s">
        <v>52</v>
      </c>
      <c r="B202" s="399" t="s">
        <v>349</v>
      </c>
      <c r="C202" s="401">
        <f>SUM(C203:C208)</f>
        <v>0</v>
      </c>
    </row>
    <row r="203" spans="1:3" ht="24.75" customHeight="1" hidden="1">
      <c r="A203" s="5" t="s">
        <v>54</v>
      </c>
      <c r="B203" s="34" t="s">
        <v>153</v>
      </c>
      <c r="C203" s="402"/>
    </row>
    <row r="204" spans="1:3" ht="24.75" customHeight="1" hidden="1">
      <c r="A204" s="5" t="s">
        <v>55</v>
      </c>
      <c r="B204" s="34" t="s">
        <v>154</v>
      </c>
      <c r="C204" s="402"/>
    </row>
    <row r="205" spans="1:3" ht="24.75" customHeight="1" hidden="1">
      <c r="A205" s="5" t="s">
        <v>141</v>
      </c>
      <c r="B205" s="34" t="s">
        <v>155</v>
      </c>
      <c r="C205" s="402"/>
    </row>
    <row r="206" spans="1:3" ht="24.75" customHeight="1" hidden="1">
      <c r="A206" s="5" t="s">
        <v>143</v>
      </c>
      <c r="B206" s="34" t="s">
        <v>156</v>
      </c>
      <c r="C206" s="402"/>
    </row>
    <row r="207" spans="1:3" ht="24.75" customHeight="1" hidden="1">
      <c r="A207" s="5" t="s">
        <v>145</v>
      </c>
      <c r="B207" s="34" t="s">
        <v>157</v>
      </c>
      <c r="C207" s="402"/>
    </row>
    <row r="208" spans="1:3" ht="24.75" customHeight="1" hidden="1">
      <c r="A208" s="5" t="s">
        <v>147</v>
      </c>
      <c r="B208" s="34" t="s">
        <v>158</v>
      </c>
      <c r="C208" s="402"/>
    </row>
    <row r="209" spans="1:3" ht="24.75" customHeight="1" hidden="1">
      <c r="A209" s="398" t="s">
        <v>53</v>
      </c>
      <c r="B209" s="399" t="s">
        <v>347</v>
      </c>
      <c r="C209" s="401">
        <f>SUM(C210:C211)</f>
        <v>0</v>
      </c>
    </row>
    <row r="210" spans="1:3" ht="24.75" customHeight="1" hidden="1">
      <c r="A210" s="5" t="s">
        <v>56</v>
      </c>
      <c r="B210" s="34" t="s">
        <v>159</v>
      </c>
      <c r="C210" s="402"/>
    </row>
    <row r="211" spans="1:3" ht="24.75" customHeight="1" hidden="1">
      <c r="A211" s="5" t="s">
        <v>57</v>
      </c>
      <c r="B211" s="34" t="s">
        <v>160</v>
      </c>
      <c r="C211" s="402"/>
    </row>
    <row r="212" spans="1:3" ht="24.75" customHeight="1" hidden="1">
      <c r="A212" s="398" t="s">
        <v>58</v>
      </c>
      <c r="B212" s="399" t="s">
        <v>150</v>
      </c>
      <c r="C212" s="401">
        <f>SUM(C213:C215)</f>
        <v>0</v>
      </c>
    </row>
    <row r="213" spans="1:3" ht="24.75" customHeight="1" hidden="1">
      <c r="A213" s="5" t="s">
        <v>161</v>
      </c>
      <c r="B213" s="37" t="s">
        <v>162</v>
      </c>
      <c r="C213" s="402"/>
    </row>
    <row r="214" spans="1:3" ht="24.75" customHeight="1" hidden="1">
      <c r="A214" s="5" t="s">
        <v>163</v>
      </c>
      <c r="B214" s="34" t="s">
        <v>164</v>
      </c>
      <c r="C214" s="402"/>
    </row>
    <row r="215" spans="1:3" ht="24.75" customHeight="1" hidden="1">
      <c r="A215" s="5" t="s">
        <v>165</v>
      </c>
      <c r="B215" s="34" t="s">
        <v>166</v>
      </c>
      <c r="C215" s="402"/>
    </row>
    <row r="216" spans="1:3" ht="24.75" customHeight="1" hidden="1">
      <c r="A216" s="398" t="s">
        <v>73</v>
      </c>
      <c r="B216" s="399" t="s">
        <v>348</v>
      </c>
      <c r="C216" s="401">
        <f>SUM(C217:C222)</f>
        <v>0</v>
      </c>
    </row>
    <row r="217" spans="1:3" ht="24.75" customHeight="1" hidden="1">
      <c r="A217" s="5" t="s">
        <v>167</v>
      </c>
      <c r="B217" s="34" t="s">
        <v>168</v>
      </c>
      <c r="C217" s="402"/>
    </row>
    <row r="218" spans="1:3" ht="24.75" customHeight="1" hidden="1">
      <c r="A218" s="5" t="s">
        <v>169</v>
      </c>
      <c r="B218" s="34" t="s">
        <v>170</v>
      </c>
      <c r="C218" s="402"/>
    </row>
    <row r="219" spans="1:3" ht="24.75" customHeight="1" hidden="1">
      <c r="A219" s="5" t="s">
        <v>171</v>
      </c>
      <c r="B219" s="34" t="s">
        <v>172</v>
      </c>
      <c r="C219" s="402"/>
    </row>
    <row r="220" spans="1:3" ht="24.75" customHeight="1" hidden="1">
      <c r="A220" s="5" t="s">
        <v>173</v>
      </c>
      <c r="B220" s="34" t="s">
        <v>156</v>
      </c>
      <c r="C220" s="402"/>
    </row>
    <row r="221" spans="1:3" ht="24.75" customHeight="1" hidden="1">
      <c r="A221" s="5" t="s">
        <v>174</v>
      </c>
      <c r="B221" s="34" t="s">
        <v>157</v>
      </c>
      <c r="C221" s="402"/>
    </row>
    <row r="222" spans="1:3" ht="24.75" customHeight="1" hidden="1">
      <c r="A222" s="5" t="s">
        <v>175</v>
      </c>
      <c r="B222" s="34" t="s">
        <v>176</v>
      </c>
      <c r="C222" s="402"/>
    </row>
    <row r="223" spans="1:3" ht="24.75" customHeight="1" hidden="1">
      <c r="A223" s="398" t="s">
        <v>74</v>
      </c>
      <c r="B223" s="399" t="s">
        <v>350</v>
      </c>
      <c r="C223" s="401">
        <f>SUM(C224:C226)</f>
        <v>7</v>
      </c>
    </row>
    <row r="224" spans="1:3" ht="24.75" customHeight="1" hidden="1">
      <c r="A224" s="5" t="s">
        <v>177</v>
      </c>
      <c r="B224" s="34" t="s">
        <v>168</v>
      </c>
      <c r="C224" s="402">
        <v>7</v>
      </c>
    </row>
    <row r="225" spans="1:3" ht="24.75" customHeight="1" hidden="1">
      <c r="A225" s="5" t="s">
        <v>178</v>
      </c>
      <c r="B225" s="34" t="s">
        <v>170</v>
      </c>
      <c r="C225" s="402">
        <v>0</v>
      </c>
    </row>
    <row r="226" spans="1:3" ht="24.75" customHeight="1" hidden="1">
      <c r="A226" s="5" t="s">
        <v>179</v>
      </c>
      <c r="B226" s="34" t="s">
        <v>180</v>
      </c>
      <c r="C226" s="402">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24" t="s">
        <v>182</v>
      </c>
      <c r="B237" s="1225"/>
      <c r="C237" s="1225"/>
    </row>
    <row r="238" spans="1:3" ht="18.75" hidden="1">
      <c r="A238" s="1228" t="s">
        <v>70</v>
      </c>
      <c r="B238" s="1229"/>
      <c r="C238" s="388" t="s">
        <v>341</v>
      </c>
    </row>
    <row r="239" spans="1:3" ht="15.75" hidden="1">
      <c r="A239" s="1226" t="s">
        <v>6</v>
      </c>
      <c r="B239" s="1227"/>
      <c r="C239" s="400">
        <v>1</v>
      </c>
    </row>
    <row r="240" spans="1:3" ht="24.75" customHeight="1" hidden="1">
      <c r="A240" s="398" t="s">
        <v>52</v>
      </c>
      <c r="B240" s="399" t="s">
        <v>349</v>
      </c>
      <c r="C240" s="401">
        <f>SUM(C241:C246)</f>
        <v>0</v>
      </c>
    </row>
    <row r="241" spans="1:3" ht="24.75" customHeight="1" hidden="1">
      <c r="A241" s="5" t="s">
        <v>54</v>
      </c>
      <c r="B241" s="34" t="s">
        <v>153</v>
      </c>
      <c r="C241" s="402"/>
    </row>
    <row r="242" spans="1:3" ht="24.75" customHeight="1" hidden="1">
      <c r="A242" s="5" t="s">
        <v>55</v>
      </c>
      <c r="B242" s="34" t="s">
        <v>154</v>
      </c>
      <c r="C242" s="402"/>
    </row>
    <row r="243" spans="1:3" ht="24.75" customHeight="1" hidden="1">
      <c r="A243" s="5" t="s">
        <v>141</v>
      </c>
      <c r="B243" s="34" t="s">
        <v>155</v>
      </c>
      <c r="C243" s="402"/>
    </row>
    <row r="244" spans="1:3" ht="24.75" customHeight="1" hidden="1">
      <c r="A244" s="5" t="s">
        <v>143</v>
      </c>
      <c r="B244" s="34" t="s">
        <v>156</v>
      </c>
      <c r="C244" s="402"/>
    </row>
    <row r="245" spans="1:3" ht="24.75" customHeight="1" hidden="1">
      <c r="A245" s="5" t="s">
        <v>145</v>
      </c>
      <c r="B245" s="34" t="s">
        <v>157</v>
      </c>
      <c r="C245" s="402"/>
    </row>
    <row r="246" spans="1:3" ht="24.75" customHeight="1" hidden="1">
      <c r="A246" s="5" t="s">
        <v>147</v>
      </c>
      <c r="B246" s="34" t="s">
        <v>158</v>
      </c>
      <c r="C246" s="402"/>
    </row>
    <row r="247" spans="1:3" ht="24.75" customHeight="1" hidden="1">
      <c r="A247" s="398" t="s">
        <v>53</v>
      </c>
      <c r="B247" s="399" t="s">
        <v>347</v>
      </c>
      <c r="C247" s="401">
        <f>SUM(C248:C249)</f>
        <v>0</v>
      </c>
    </row>
    <row r="248" spans="1:3" ht="24.75" customHeight="1" hidden="1">
      <c r="A248" s="5" t="s">
        <v>56</v>
      </c>
      <c r="B248" s="34" t="s">
        <v>159</v>
      </c>
      <c r="C248" s="402"/>
    </row>
    <row r="249" spans="1:3" ht="24.75" customHeight="1" hidden="1">
      <c r="A249" s="5" t="s">
        <v>57</v>
      </c>
      <c r="B249" s="34" t="s">
        <v>160</v>
      </c>
      <c r="C249" s="402"/>
    </row>
    <row r="250" spans="1:3" ht="24.75" customHeight="1" hidden="1">
      <c r="A250" s="398" t="s">
        <v>58</v>
      </c>
      <c r="B250" s="399" t="s">
        <v>150</v>
      </c>
      <c r="C250" s="401">
        <f>SUM(C251:C253)</f>
        <v>0</v>
      </c>
    </row>
    <row r="251" spans="1:3" ht="24.75" customHeight="1" hidden="1">
      <c r="A251" s="5" t="s">
        <v>161</v>
      </c>
      <c r="B251" s="37" t="s">
        <v>162</v>
      </c>
      <c r="C251" s="402"/>
    </row>
    <row r="252" spans="1:3" ht="24.75" customHeight="1" hidden="1">
      <c r="A252" s="5" t="s">
        <v>163</v>
      </c>
      <c r="B252" s="34" t="s">
        <v>164</v>
      </c>
      <c r="C252" s="402"/>
    </row>
    <row r="253" spans="1:3" ht="24.75" customHeight="1" hidden="1">
      <c r="A253" s="5" t="s">
        <v>165</v>
      </c>
      <c r="B253" s="34" t="s">
        <v>166</v>
      </c>
      <c r="C253" s="402"/>
    </row>
    <row r="254" spans="1:3" ht="24.75" customHeight="1" hidden="1">
      <c r="A254" s="398" t="s">
        <v>73</v>
      </c>
      <c r="B254" s="399" t="s">
        <v>348</v>
      </c>
      <c r="C254" s="401">
        <f>SUM(C255:C260)</f>
        <v>0</v>
      </c>
    </row>
    <row r="255" spans="1:3" ht="24.75" customHeight="1" hidden="1">
      <c r="A255" s="5" t="s">
        <v>167</v>
      </c>
      <c r="B255" s="34" t="s">
        <v>168</v>
      </c>
      <c r="C255" s="402"/>
    </row>
    <row r="256" spans="1:3" ht="24.75" customHeight="1" hidden="1">
      <c r="A256" s="5" t="s">
        <v>169</v>
      </c>
      <c r="B256" s="34" t="s">
        <v>170</v>
      </c>
      <c r="C256" s="402"/>
    </row>
    <row r="257" spans="1:3" ht="24.75" customHeight="1" hidden="1">
      <c r="A257" s="5" t="s">
        <v>171</v>
      </c>
      <c r="B257" s="34" t="s">
        <v>172</v>
      </c>
      <c r="C257" s="402"/>
    </row>
    <row r="258" spans="1:3" ht="24.75" customHeight="1" hidden="1">
      <c r="A258" s="5" t="s">
        <v>173</v>
      </c>
      <c r="B258" s="34" t="s">
        <v>156</v>
      </c>
      <c r="C258" s="402"/>
    </row>
    <row r="259" spans="1:3" ht="24.75" customHeight="1" hidden="1">
      <c r="A259" s="5" t="s">
        <v>174</v>
      </c>
      <c r="B259" s="34" t="s">
        <v>157</v>
      </c>
      <c r="C259" s="402"/>
    </row>
    <row r="260" spans="1:3" ht="24.75" customHeight="1" hidden="1">
      <c r="A260" s="5" t="s">
        <v>175</v>
      </c>
      <c r="B260" s="34" t="s">
        <v>176</v>
      </c>
      <c r="C260" s="402"/>
    </row>
    <row r="261" spans="1:3" ht="24.75" customHeight="1" hidden="1">
      <c r="A261" s="398" t="s">
        <v>74</v>
      </c>
      <c r="B261" s="399" t="s">
        <v>350</v>
      </c>
      <c r="C261" s="401">
        <f>SUM(C262:C264)</f>
        <v>45</v>
      </c>
    </row>
    <row r="262" spans="1:3" ht="24.75" customHeight="1" hidden="1">
      <c r="A262" s="5" t="s">
        <v>177</v>
      </c>
      <c r="B262" s="34" t="s">
        <v>168</v>
      </c>
      <c r="C262" s="402">
        <v>45</v>
      </c>
    </row>
    <row r="263" spans="1:3" ht="24.75" customHeight="1" hidden="1">
      <c r="A263" s="5" t="s">
        <v>178</v>
      </c>
      <c r="B263" s="34" t="s">
        <v>170</v>
      </c>
      <c r="C263" s="402">
        <v>0</v>
      </c>
    </row>
    <row r="264" spans="1:3" ht="24.75" customHeight="1" hidden="1">
      <c r="A264" s="5" t="s">
        <v>179</v>
      </c>
      <c r="B264" s="34" t="s">
        <v>180</v>
      </c>
      <c r="C264" s="402">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24" t="s">
        <v>182</v>
      </c>
      <c r="B277" s="1225"/>
      <c r="C277" s="1225"/>
    </row>
    <row r="278" spans="1:3" ht="18.75" hidden="1">
      <c r="A278" s="1228" t="s">
        <v>70</v>
      </c>
      <c r="B278" s="1229"/>
      <c r="C278" s="388" t="s">
        <v>341</v>
      </c>
    </row>
    <row r="279" spans="1:3" ht="15.75" hidden="1">
      <c r="A279" s="1226" t="s">
        <v>6</v>
      </c>
      <c r="B279" s="1227"/>
      <c r="C279" s="400">
        <v>1</v>
      </c>
    </row>
    <row r="280" spans="1:3" ht="24.75" customHeight="1" hidden="1">
      <c r="A280" s="398" t="s">
        <v>52</v>
      </c>
      <c r="B280" s="399" t="s">
        <v>349</v>
      </c>
      <c r="C280" s="401">
        <f>SUM(C281:C286)</f>
        <v>0</v>
      </c>
    </row>
    <row r="281" spans="1:3" ht="24.75" customHeight="1" hidden="1">
      <c r="A281" s="5" t="s">
        <v>54</v>
      </c>
      <c r="B281" s="34" t="s">
        <v>153</v>
      </c>
      <c r="C281" s="402"/>
    </row>
    <row r="282" spans="1:3" ht="24.75" customHeight="1" hidden="1">
      <c r="A282" s="5" t="s">
        <v>55</v>
      </c>
      <c r="B282" s="34" t="s">
        <v>154</v>
      </c>
      <c r="C282" s="402"/>
    </row>
    <row r="283" spans="1:3" ht="24.75" customHeight="1" hidden="1">
      <c r="A283" s="5" t="s">
        <v>141</v>
      </c>
      <c r="B283" s="34" t="s">
        <v>155</v>
      </c>
      <c r="C283" s="402"/>
    </row>
    <row r="284" spans="1:3" ht="24.75" customHeight="1" hidden="1">
      <c r="A284" s="5" t="s">
        <v>143</v>
      </c>
      <c r="B284" s="34" t="s">
        <v>156</v>
      </c>
      <c r="C284" s="402"/>
    </row>
    <row r="285" spans="1:3" ht="24.75" customHeight="1" hidden="1">
      <c r="A285" s="5" t="s">
        <v>145</v>
      </c>
      <c r="B285" s="34" t="s">
        <v>157</v>
      </c>
      <c r="C285" s="402"/>
    </row>
    <row r="286" spans="1:3" ht="24.75" customHeight="1" hidden="1">
      <c r="A286" s="5" t="s">
        <v>147</v>
      </c>
      <c r="B286" s="34" t="s">
        <v>158</v>
      </c>
      <c r="C286" s="402"/>
    </row>
    <row r="287" spans="1:3" ht="24.75" customHeight="1" hidden="1">
      <c r="A287" s="398" t="s">
        <v>53</v>
      </c>
      <c r="B287" s="399" t="s">
        <v>347</v>
      </c>
      <c r="C287" s="401">
        <f>SUM(C288:C289)</f>
        <v>0</v>
      </c>
    </row>
    <row r="288" spans="1:3" ht="24.75" customHeight="1" hidden="1">
      <c r="A288" s="5" t="s">
        <v>56</v>
      </c>
      <c r="B288" s="34" t="s">
        <v>159</v>
      </c>
      <c r="C288" s="402"/>
    </row>
    <row r="289" spans="1:3" ht="24.75" customHeight="1" hidden="1">
      <c r="A289" s="5" t="s">
        <v>57</v>
      </c>
      <c r="B289" s="34" t="s">
        <v>160</v>
      </c>
      <c r="C289" s="402"/>
    </row>
    <row r="290" spans="1:3" ht="24.75" customHeight="1" hidden="1">
      <c r="A290" s="398" t="s">
        <v>58</v>
      </c>
      <c r="B290" s="399" t="s">
        <v>150</v>
      </c>
      <c r="C290" s="401">
        <f>SUM(C291:C293)</f>
        <v>0</v>
      </c>
    </row>
    <row r="291" spans="1:3" ht="24.75" customHeight="1" hidden="1">
      <c r="A291" s="5" t="s">
        <v>161</v>
      </c>
      <c r="B291" s="37" t="s">
        <v>162</v>
      </c>
      <c r="C291" s="402"/>
    </row>
    <row r="292" spans="1:3" ht="24.75" customHeight="1" hidden="1">
      <c r="A292" s="5" t="s">
        <v>163</v>
      </c>
      <c r="B292" s="34" t="s">
        <v>164</v>
      </c>
      <c r="C292" s="402"/>
    </row>
    <row r="293" spans="1:3" ht="24.75" customHeight="1" hidden="1">
      <c r="A293" s="5" t="s">
        <v>165</v>
      </c>
      <c r="B293" s="34" t="s">
        <v>166</v>
      </c>
      <c r="C293" s="402"/>
    </row>
    <row r="294" spans="1:3" ht="24.75" customHeight="1" hidden="1">
      <c r="A294" s="398" t="s">
        <v>73</v>
      </c>
      <c r="B294" s="399" t="s">
        <v>348</v>
      </c>
      <c r="C294" s="401">
        <f>SUM(C295:C300)</f>
        <v>0</v>
      </c>
    </row>
    <row r="295" spans="1:3" ht="24.75" customHeight="1" hidden="1">
      <c r="A295" s="5" t="s">
        <v>167</v>
      </c>
      <c r="B295" s="34" t="s">
        <v>168</v>
      </c>
      <c r="C295" s="402"/>
    </row>
    <row r="296" spans="1:3" ht="24.75" customHeight="1" hidden="1">
      <c r="A296" s="5" t="s">
        <v>169</v>
      </c>
      <c r="B296" s="34" t="s">
        <v>170</v>
      </c>
      <c r="C296" s="402"/>
    </row>
    <row r="297" spans="1:3" ht="24.75" customHeight="1" hidden="1">
      <c r="A297" s="5" t="s">
        <v>171</v>
      </c>
      <c r="B297" s="34" t="s">
        <v>172</v>
      </c>
      <c r="C297" s="402"/>
    </row>
    <row r="298" spans="1:3" ht="24.75" customHeight="1" hidden="1">
      <c r="A298" s="5" t="s">
        <v>173</v>
      </c>
      <c r="B298" s="34" t="s">
        <v>156</v>
      </c>
      <c r="C298" s="402"/>
    </row>
    <row r="299" spans="1:3" ht="24.75" customHeight="1" hidden="1">
      <c r="A299" s="5" t="s">
        <v>174</v>
      </c>
      <c r="B299" s="34" t="s">
        <v>157</v>
      </c>
      <c r="C299" s="402"/>
    </row>
    <row r="300" spans="1:3" ht="24.75" customHeight="1" hidden="1">
      <c r="A300" s="5" t="s">
        <v>175</v>
      </c>
      <c r="B300" s="34" t="s">
        <v>176</v>
      </c>
      <c r="C300" s="402"/>
    </row>
    <row r="301" spans="1:3" ht="24.75" customHeight="1" hidden="1">
      <c r="A301" s="398" t="s">
        <v>74</v>
      </c>
      <c r="B301" s="399" t="s">
        <v>350</v>
      </c>
      <c r="C301" s="401">
        <f>SUM(C302:C304)</f>
        <v>11</v>
      </c>
    </row>
    <row r="302" spans="1:3" ht="24.75" customHeight="1" hidden="1">
      <c r="A302" s="5" t="s">
        <v>177</v>
      </c>
      <c r="B302" s="34" t="s">
        <v>168</v>
      </c>
      <c r="C302" s="402">
        <v>9</v>
      </c>
    </row>
    <row r="303" spans="1:3" ht="24.75" customHeight="1" hidden="1">
      <c r="A303" s="5" t="s">
        <v>178</v>
      </c>
      <c r="B303" s="34" t="s">
        <v>170</v>
      </c>
      <c r="C303" s="402">
        <v>0</v>
      </c>
    </row>
    <row r="304" spans="1:3" ht="24.75" customHeight="1" hidden="1">
      <c r="A304" s="5" t="s">
        <v>179</v>
      </c>
      <c r="B304" s="34" t="s">
        <v>180</v>
      </c>
      <c r="C304" s="402">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24" t="s">
        <v>182</v>
      </c>
      <c r="B315" s="1225"/>
      <c r="C315" s="1225"/>
    </row>
    <row r="316" spans="1:3" ht="18.75" hidden="1">
      <c r="A316" s="1228" t="s">
        <v>70</v>
      </c>
      <c r="B316" s="1229"/>
      <c r="C316" s="388" t="s">
        <v>341</v>
      </c>
    </row>
    <row r="317" spans="1:3" ht="15.75" hidden="1">
      <c r="A317" s="1226" t="s">
        <v>6</v>
      </c>
      <c r="B317" s="1227"/>
      <c r="C317" s="400">
        <v>1</v>
      </c>
    </row>
    <row r="318" spans="1:3" ht="24.75" customHeight="1" hidden="1">
      <c r="A318" s="398" t="s">
        <v>52</v>
      </c>
      <c r="B318" s="399" t="s">
        <v>349</v>
      </c>
      <c r="C318" s="401">
        <f>SUM(C319:C324)</f>
        <v>0</v>
      </c>
    </row>
    <row r="319" spans="1:3" ht="24.75" customHeight="1" hidden="1">
      <c r="A319" s="5" t="s">
        <v>54</v>
      </c>
      <c r="B319" s="34" t="s">
        <v>153</v>
      </c>
      <c r="C319" s="402"/>
    </row>
    <row r="320" spans="1:3" ht="24.75" customHeight="1" hidden="1">
      <c r="A320" s="5" t="s">
        <v>55</v>
      </c>
      <c r="B320" s="34" t="s">
        <v>154</v>
      </c>
      <c r="C320" s="402"/>
    </row>
    <row r="321" spans="1:3" ht="24.75" customHeight="1" hidden="1">
      <c r="A321" s="5" t="s">
        <v>141</v>
      </c>
      <c r="B321" s="34" t="s">
        <v>155</v>
      </c>
      <c r="C321" s="402"/>
    </row>
    <row r="322" spans="1:3" ht="24.75" customHeight="1" hidden="1">
      <c r="A322" s="5" t="s">
        <v>143</v>
      </c>
      <c r="B322" s="34" t="s">
        <v>156</v>
      </c>
      <c r="C322" s="402"/>
    </row>
    <row r="323" spans="1:3" ht="24.75" customHeight="1" hidden="1">
      <c r="A323" s="5" t="s">
        <v>145</v>
      </c>
      <c r="B323" s="34" t="s">
        <v>157</v>
      </c>
      <c r="C323" s="402"/>
    </row>
    <row r="324" spans="1:3" ht="24.75" customHeight="1" hidden="1">
      <c r="A324" s="5" t="s">
        <v>147</v>
      </c>
      <c r="B324" s="34" t="s">
        <v>158</v>
      </c>
      <c r="C324" s="402"/>
    </row>
    <row r="325" spans="1:3" ht="24.75" customHeight="1" hidden="1">
      <c r="A325" s="398" t="s">
        <v>53</v>
      </c>
      <c r="B325" s="399" t="s">
        <v>347</v>
      </c>
      <c r="C325" s="401">
        <f>SUM(C326:C327)</f>
        <v>0</v>
      </c>
    </row>
    <row r="326" spans="1:3" ht="24.75" customHeight="1" hidden="1">
      <c r="A326" s="5" t="s">
        <v>56</v>
      </c>
      <c r="B326" s="34" t="s">
        <v>159</v>
      </c>
      <c r="C326" s="402"/>
    </row>
    <row r="327" spans="1:3" ht="24.75" customHeight="1" hidden="1">
      <c r="A327" s="5" t="s">
        <v>57</v>
      </c>
      <c r="B327" s="34" t="s">
        <v>160</v>
      </c>
      <c r="C327" s="402"/>
    </row>
    <row r="328" spans="1:3" ht="24.75" customHeight="1" hidden="1">
      <c r="A328" s="398" t="s">
        <v>58</v>
      </c>
      <c r="B328" s="399" t="s">
        <v>150</v>
      </c>
      <c r="C328" s="401">
        <f>SUM(C329:C331)</f>
        <v>0</v>
      </c>
    </row>
    <row r="329" spans="1:3" ht="24.75" customHeight="1" hidden="1">
      <c r="A329" s="5" t="s">
        <v>161</v>
      </c>
      <c r="B329" s="37" t="s">
        <v>162</v>
      </c>
      <c r="C329" s="402"/>
    </row>
    <row r="330" spans="1:3" ht="24.75" customHeight="1" hidden="1">
      <c r="A330" s="5" t="s">
        <v>163</v>
      </c>
      <c r="B330" s="34" t="s">
        <v>164</v>
      </c>
      <c r="C330" s="402"/>
    </row>
    <row r="331" spans="1:3" ht="24.75" customHeight="1" hidden="1">
      <c r="A331" s="5" t="s">
        <v>165</v>
      </c>
      <c r="B331" s="34" t="s">
        <v>166</v>
      </c>
      <c r="C331" s="402"/>
    </row>
    <row r="332" spans="1:3" ht="24.75" customHeight="1" hidden="1">
      <c r="A332" s="398" t="s">
        <v>73</v>
      </c>
      <c r="B332" s="399" t="s">
        <v>348</v>
      </c>
      <c r="C332" s="401">
        <f>SUM(C333:C338)</f>
        <v>0</v>
      </c>
    </row>
    <row r="333" spans="1:3" ht="24.75" customHeight="1" hidden="1">
      <c r="A333" s="5" t="s">
        <v>167</v>
      </c>
      <c r="B333" s="34" t="s">
        <v>168</v>
      </c>
      <c r="C333" s="402"/>
    </row>
    <row r="334" spans="1:3" ht="24.75" customHeight="1" hidden="1">
      <c r="A334" s="5" t="s">
        <v>169</v>
      </c>
      <c r="B334" s="34" t="s">
        <v>170</v>
      </c>
      <c r="C334" s="402"/>
    </row>
    <row r="335" spans="1:3" ht="24.75" customHeight="1" hidden="1">
      <c r="A335" s="5" t="s">
        <v>171</v>
      </c>
      <c r="B335" s="34" t="s">
        <v>172</v>
      </c>
      <c r="C335" s="402"/>
    </row>
    <row r="336" spans="1:3" ht="24.75" customHeight="1" hidden="1">
      <c r="A336" s="5" t="s">
        <v>173</v>
      </c>
      <c r="B336" s="34" t="s">
        <v>156</v>
      </c>
      <c r="C336" s="402"/>
    </row>
    <row r="337" spans="1:3" ht="24.75" customHeight="1" hidden="1">
      <c r="A337" s="5" t="s">
        <v>174</v>
      </c>
      <c r="B337" s="34" t="s">
        <v>157</v>
      </c>
      <c r="C337" s="402"/>
    </row>
    <row r="338" spans="1:3" ht="24.75" customHeight="1" hidden="1">
      <c r="A338" s="5" t="s">
        <v>175</v>
      </c>
      <c r="B338" s="34" t="s">
        <v>176</v>
      </c>
      <c r="C338" s="402"/>
    </row>
    <row r="339" spans="1:3" ht="24.75" customHeight="1" hidden="1">
      <c r="A339" s="398" t="s">
        <v>74</v>
      </c>
      <c r="B339" s="399" t="s">
        <v>350</v>
      </c>
      <c r="C339" s="401">
        <f>SUM(C340:C342)</f>
        <v>16</v>
      </c>
    </row>
    <row r="340" spans="1:3" ht="24.75" customHeight="1" hidden="1">
      <c r="A340" s="5" t="s">
        <v>177</v>
      </c>
      <c r="B340" s="34" t="s">
        <v>168</v>
      </c>
      <c r="C340" s="402">
        <v>16</v>
      </c>
    </row>
    <row r="341" spans="1:3" ht="24.75" customHeight="1" hidden="1">
      <c r="A341" s="5" t="s">
        <v>178</v>
      </c>
      <c r="B341" s="34" t="s">
        <v>170</v>
      </c>
      <c r="C341" s="402"/>
    </row>
    <row r="342" spans="1:3" ht="24.75" customHeight="1" hidden="1">
      <c r="A342" s="5" t="s">
        <v>179</v>
      </c>
      <c r="B342" s="34" t="s">
        <v>180</v>
      </c>
      <c r="C342" s="402"/>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24" t="s">
        <v>182</v>
      </c>
      <c r="B352" s="1225"/>
      <c r="C352" s="1225"/>
    </row>
    <row r="353" spans="1:3" ht="18.75" hidden="1">
      <c r="A353" s="1228" t="s">
        <v>70</v>
      </c>
      <c r="B353" s="1229"/>
      <c r="C353" s="388" t="s">
        <v>341</v>
      </c>
    </row>
    <row r="354" spans="1:3" ht="15.75" hidden="1">
      <c r="A354" s="1226" t="s">
        <v>6</v>
      </c>
      <c r="B354" s="1227"/>
      <c r="C354" s="400">
        <v>1</v>
      </c>
    </row>
    <row r="355" spans="1:3" ht="24.75" customHeight="1" hidden="1">
      <c r="A355" s="398" t="s">
        <v>52</v>
      </c>
      <c r="B355" s="399" t="s">
        <v>349</v>
      </c>
      <c r="C355" s="401">
        <f>SUM(C356:C361)</f>
        <v>2</v>
      </c>
    </row>
    <row r="356" spans="1:3" ht="24.75" customHeight="1" hidden="1">
      <c r="A356" s="5" t="s">
        <v>54</v>
      </c>
      <c r="B356" s="34" t="s">
        <v>153</v>
      </c>
      <c r="C356" s="402">
        <v>2</v>
      </c>
    </row>
    <row r="357" spans="1:3" ht="24.75" customHeight="1" hidden="1">
      <c r="A357" s="5" t="s">
        <v>55</v>
      </c>
      <c r="B357" s="34" t="s">
        <v>154</v>
      </c>
      <c r="C357" s="402">
        <v>0</v>
      </c>
    </row>
    <row r="358" spans="1:3" ht="24.75" customHeight="1" hidden="1">
      <c r="A358" s="5" t="s">
        <v>141</v>
      </c>
      <c r="B358" s="34" t="s">
        <v>155</v>
      </c>
      <c r="C358" s="402">
        <v>0</v>
      </c>
    </row>
    <row r="359" spans="1:3" ht="24.75" customHeight="1" hidden="1">
      <c r="A359" s="5" t="s">
        <v>143</v>
      </c>
      <c r="B359" s="34" t="s">
        <v>156</v>
      </c>
      <c r="C359" s="402">
        <v>0</v>
      </c>
    </row>
    <row r="360" spans="1:3" ht="24.75" customHeight="1" hidden="1">
      <c r="A360" s="5" t="s">
        <v>145</v>
      </c>
      <c r="B360" s="34" t="s">
        <v>157</v>
      </c>
      <c r="C360" s="402">
        <v>0</v>
      </c>
    </row>
    <row r="361" spans="1:3" ht="24.75" customHeight="1" hidden="1">
      <c r="A361" s="5" t="s">
        <v>147</v>
      </c>
      <c r="B361" s="34" t="s">
        <v>158</v>
      </c>
      <c r="C361" s="402">
        <v>0</v>
      </c>
    </row>
    <row r="362" spans="1:3" ht="24.75" customHeight="1" hidden="1">
      <c r="A362" s="398" t="s">
        <v>53</v>
      </c>
      <c r="B362" s="399" t="s">
        <v>347</v>
      </c>
      <c r="C362" s="401">
        <f>SUM(C363:C364)</f>
        <v>0</v>
      </c>
    </row>
    <row r="363" spans="1:3" ht="24.75" customHeight="1" hidden="1">
      <c r="A363" s="5" t="s">
        <v>56</v>
      </c>
      <c r="B363" s="34" t="s">
        <v>159</v>
      </c>
      <c r="C363" s="402"/>
    </row>
    <row r="364" spans="1:3" ht="24.75" customHeight="1" hidden="1">
      <c r="A364" s="5" t="s">
        <v>57</v>
      </c>
      <c r="B364" s="34" t="s">
        <v>160</v>
      </c>
      <c r="C364" s="402"/>
    </row>
    <row r="365" spans="1:3" ht="24.75" customHeight="1" hidden="1">
      <c r="A365" s="398" t="s">
        <v>58</v>
      </c>
      <c r="B365" s="399" t="s">
        <v>150</v>
      </c>
      <c r="C365" s="401">
        <f>SUM(C366:C368)</f>
        <v>10</v>
      </c>
    </row>
    <row r="366" spans="1:3" ht="24.75" customHeight="1" hidden="1">
      <c r="A366" s="5" t="s">
        <v>161</v>
      </c>
      <c r="B366" s="37" t="s">
        <v>162</v>
      </c>
      <c r="C366" s="402">
        <v>0</v>
      </c>
    </row>
    <row r="367" spans="1:3" ht="24.75" customHeight="1" hidden="1">
      <c r="A367" s="5" t="s">
        <v>163</v>
      </c>
      <c r="B367" s="34" t="s">
        <v>164</v>
      </c>
      <c r="C367" s="402">
        <v>10</v>
      </c>
    </row>
    <row r="368" spans="1:3" ht="24.75" customHeight="1" hidden="1">
      <c r="A368" s="5" t="s">
        <v>165</v>
      </c>
      <c r="B368" s="34" t="s">
        <v>166</v>
      </c>
      <c r="C368" s="402">
        <v>0</v>
      </c>
    </row>
    <row r="369" spans="1:3" ht="24.75" customHeight="1" hidden="1">
      <c r="A369" s="398" t="s">
        <v>73</v>
      </c>
      <c r="B369" s="399" t="s">
        <v>348</v>
      </c>
      <c r="C369" s="401">
        <f>SUM(C370:C375)</f>
        <v>0</v>
      </c>
    </row>
    <row r="370" spans="1:3" ht="24.75" customHeight="1" hidden="1">
      <c r="A370" s="5" t="s">
        <v>167</v>
      </c>
      <c r="B370" s="34" t="s">
        <v>168</v>
      </c>
      <c r="C370" s="402"/>
    </row>
    <row r="371" spans="1:3" ht="24.75" customHeight="1" hidden="1">
      <c r="A371" s="5" t="s">
        <v>169</v>
      </c>
      <c r="B371" s="34" t="s">
        <v>170</v>
      </c>
      <c r="C371" s="402"/>
    </row>
    <row r="372" spans="1:3" ht="24.75" customHeight="1" hidden="1">
      <c r="A372" s="5" t="s">
        <v>171</v>
      </c>
      <c r="B372" s="34" t="s">
        <v>172</v>
      </c>
      <c r="C372" s="402"/>
    </row>
    <row r="373" spans="1:3" ht="24.75" customHeight="1" hidden="1">
      <c r="A373" s="5" t="s">
        <v>173</v>
      </c>
      <c r="B373" s="34" t="s">
        <v>156</v>
      </c>
      <c r="C373" s="402"/>
    </row>
    <row r="374" spans="1:3" ht="24.75" customHeight="1" hidden="1">
      <c r="A374" s="5" t="s">
        <v>174</v>
      </c>
      <c r="B374" s="34" t="s">
        <v>157</v>
      </c>
      <c r="C374" s="402"/>
    </row>
    <row r="375" spans="1:3" ht="24.75" customHeight="1" hidden="1">
      <c r="A375" s="5" t="s">
        <v>175</v>
      </c>
      <c r="B375" s="34" t="s">
        <v>176</v>
      </c>
      <c r="C375" s="402"/>
    </row>
    <row r="376" spans="1:3" ht="24.75" customHeight="1" hidden="1">
      <c r="A376" s="398" t="s">
        <v>74</v>
      </c>
      <c r="B376" s="399" t="s">
        <v>350</v>
      </c>
      <c r="C376" s="401">
        <f>SUM(C377:C379)</f>
        <v>30</v>
      </c>
    </row>
    <row r="377" spans="1:3" ht="24.75" customHeight="1" hidden="1">
      <c r="A377" s="5" t="s">
        <v>177</v>
      </c>
      <c r="B377" s="34" t="s">
        <v>168</v>
      </c>
      <c r="C377" s="402">
        <v>30</v>
      </c>
    </row>
    <row r="378" spans="1:3" ht="24.75" customHeight="1" hidden="1">
      <c r="A378" s="5" t="s">
        <v>178</v>
      </c>
      <c r="B378" s="34" t="s">
        <v>170</v>
      </c>
      <c r="C378" s="402">
        <v>0</v>
      </c>
    </row>
    <row r="379" spans="1:3" ht="24.75" customHeight="1" hidden="1">
      <c r="A379" s="5" t="s">
        <v>179</v>
      </c>
      <c r="B379" s="34" t="s">
        <v>180</v>
      </c>
      <c r="C379" s="402">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24" t="s">
        <v>182</v>
      </c>
      <c r="B394" s="1225"/>
      <c r="C394" s="1225"/>
    </row>
    <row r="395" spans="1:3" ht="18.75" hidden="1">
      <c r="A395" s="1228" t="s">
        <v>70</v>
      </c>
      <c r="B395" s="1229"/>
      <c r="C395" s="388" t="s">
        <v>341</v>
      </c>
    </row>
    <row r="396" spans="1:3" ht="15.75" hidden="1">
      <c r="A396" s="1226" t="s">
        <v>6</v>
      </c>
      <c r="B396" s="1227"/>
      <c r="C396" s="400">
        <v>1</v>
      </c>
    </row>
    <row r="397" spans="1:3" ht="24.75" customHeight="1" hidden="1">
      <c r="A397" s="398" t="s">
        <v>52</v>
      </c>
      <c r="B397" s="399" t="s">
        <v>349</v>
      </c>
      <c r="C397" s="401">
        <f>SUM(C398:C403)</f>
        <v>0</v>
      </c>
    </row>
    <row r="398" spans="1:3" ht="24.75" customHeight="1" hidden="1">
      <c r="A398" s="5" t="s">
        <v>54</v>
      </c>
      <c r="B398" s="34" t="s">
        <v>153</v>
      </c>
      <c r="C398" s="402"/>
    </row>
    <row r="399" spans="1:3" ht="24.75" customHeight="1" hidden="1">
      <c r="A399" s="5" t="s">
        <v>55</v>
      </c>
      <c r="B399" s="34" t="s">
        <v>154</v>
      </c>
      <c r="C399" s="402"/>
    </row>
    <row r="400" spans="1:3" ht="24.75" customHeight="1" hidden="1">
      <c r="A400" s="5" t="s">
        <v>141</v>
      </c>
      <c r="B400" s="34" t="s">
        <v>155</v>
      </c>
      <c r="C400" s="402"/>
    </row>
    <row r="401" spans="1:3" ht="24.75" customHeight="1" hidden="1">
      <c r="A401" s="5" t="s">
        <v>143</v>
      </c>
      <c r="B401" s="34" t="s">
        <v>156</v>
      </c>
      <c r="C401" s="402"/>
    </row>
    <row r="402" spans="1:3" ht="24.75" customHeight="1" hidden="1">
      <c r="A402" s="5" t="s">
        <v>145</v>
      </c>
      <c r="B402" s="34" t="s">
        <v>157</v>
      </c>
      <c r="C402" s="402"/>
    </row>
    <row r="403" spans="1:3" ht="24.75" customHeight="1" hidden="1">
      <c r="A403" s="5" t="s">
        <v>147</v>
      </c>
      <c r="B403" s="34" t="s">
        <v>158</v>
      </c>
      <c r="C403" s="402"/>
    </row>
    <row r="404" spans="1:3" ht="24.75" customHeight="1" hidden="1">
      <c r="A404" s="398" t="s">
        <v>53</v>
      </c>
      <c r="B404" s="399" t="s">
        <v>347</v>
      </c>
      <c r="C404" s="401">
        <f>SUM(C405:C406)</f>
        <v>0</v>
      </c>
    </row>
    <row r="405" spans="1:3" ht="24.75" customHeight="1" hidden="1">
      <c r="A405" s="5" t="s">
        <v>56</v>
      </c>
      <c r="B405" s="34" t="s">
        <v>159</v>
      </c>
      <c r="C405" s="402"/>
    </row>
    <row r="406" spans="1:3" ht="24.75" customHeight="1" hidden="1">
      <c r="A406" s="5" t="s">
        <v>57</v>
      </c>
      <c r="B406" s="34" t="s">
        <v>160</v>
      </c>
      <c r="C406" s="402"/>
    </row>
    <row r="407" spans="1:3" ht="24.75" customHeight="1" hidden="1">
      <c r="A407" s="398" t="s">
        <v>58</v>
      </c>
      <c r="B407" s="399" t="s">
        <v>150</v>
      </c>
      <c r="C407" s="401">
        <f>SUM(C408:C410)</f>
        <v>0</v>
      </c>
    </row>
    <row r="408" spans="1:3" ht="24.75" customHeight="1" hidden="1">
      <c r="A408" s="5" t="s">
        <v>161</v>
      </c>
      <c r="B408" s="37" t="s">
        <v>162</v>
      </c>
      <c r="C408" s="402"/>
    </row>
    <row r="409" spans="1:3" ht="24.75" customHeight="1" hidden="1">
      <c r="A409" s="5" t="s">
        <v>163</v>
      </c>
      <c r="B409" s="34" t="s">
        <v>164</v>
      </c>
      <c r="C409" s="402"/>
    </row>
    <row r="410" spans="1:3" ht="24.75" customHeight="1" hidden="1">
      <c r="A410" s="5" t="s">
        <v>165</v>
      </c>
      <c r="B410" s="34" t="s">
        <v>166</v>
      </c>
      <c r="C410" s="402"/>
    </row>
    <row r="411" spans="1:3" ht="24.75" customHeight="1" hidden="1">
      <c r="A411" s="398" t="s">
        <v>73</v>
      </c>
      <c r="B411" s="399" t="s">
        <v>348</v>
      </c>
      <c r="C411" s="401">
        <f>SUM(C412:C417)</f>
        <v>0</v>
      </c>
    </row>
    <row r="412" spans="1:3" ht="24.75" customHeight="1" hidden="1">
      <c r="A412" s="5" t="s">
        <v>167</v>
      </c>
      <c r="B412" s="34" t="s">
        <v>168</v>
      </c>
      <c r="C412" s="402"/>
    </row>
    <row r="413" spans="1:3" ht="24.75" customHeight="1" hidden="1">
      <c r="A413" s="5" t="s">
        <v>169</v>
      </c>
      <c r="B413" s="34" t="s">
        <v>170</v>
      </c>
      <c r="C413" s="402"/>
    </row>
    <row r="414" spans="1:3" ht="24.75" customHeight="1" hidden="1">
      <c r="A414" s="5" t="s">
        <v>171</v>
      </c>
      <c r="B414" s="34" t="s">
        <v>172</v>
      </c>
      <c r="C414" s="402"/>
    </row>
    <row r="415" spans="1:3" ht="24.75" customHeight="1" hidden="1">
      <c r="A415" s="5" t="s">
        <v>173</v>
      </c>
      <c r="B415" s="34" t="s">
        <v>156</v>
      </c>
      <c r="C415" s="402"/>
    </row>
    <row r="416" spans="1:3" ht="24.75" customHeight="1" hidden="1">
      <c r="A416" s="5" t="s">
        <v>174</v>
      </c>
      <c r="B416" s="34" t="s">
        <v>157</v>
      </c>
      <c r="C416" s="402"/>
    </row>
    <row r="417" spans="1:3" ht="24.75" customHeight="1" hidden="1">
      <c r="A417" s="5" t="s">
        <v>175</v>
      </c>
      <c r="B417" s="34" t="s">
        <v>176</v>
      </c>
      <c r="C417" s="402"/>
    </row>
    <row r="418" spans="1:3" ht="24.75" customHeight="1" hidden="1">
      <c r="A418" s="398" t="s">
        <v>74</v>
      </c>
      <c r="B418" s="399" t="s">
        <v>350</v>
      </c>
      <c r="C418" s="401">
        <f>SUM(C419:C421)</f>
        <v>31</v>
      </c>
    </row>
    <row r="419" spans="1:3" ht="24.75" customHeight="1" hidden="1">
      <c r="A419" s="5" t="s">
        <v>177</v>
      </c>
      <c r="B419" s="34" t="s">
        <v>168</v>
      </c>
      <c r="C419" s="402">
        <v>31</v>
      </c>
    </row>
    <row r="420" spans="1:3" ht="24.75" customHeight="1" hidden="1">
      <c r="A420" s="5" t="s">
        <v>178</v>
      </c>
      <c r="B420" s="34" t="s">
        <v>170</v>
      </c>
      <c r="C420" s="402">
        <v>0</v>
      </c>
    </row>
    <row r="421" spans="1:3" ht="24.75" customHeight="1" hidden="1">
      <c r="A421" s="5" t="s">
        <v>179</v>
      </c>
      <c r="B421" s="34" t="s">
        <v>180</v>
      </c>
      <c r="C421" s="402">
        <v>0</v>
      </c>
    </row>
    <row r="422" ht="15.75" hidden="1"/>
    <row r="423" ht="15.75" hidden="1"/>
    <row r="424" ht="15.75" hidden="1"/>
    <row r="425" ht="15.75" hidden="1"/>
    <row r="426" ht="15.75" hidden="1"/>
    <row r="427" ht="15.75" customHeight="1" hidden="1"/>
    <row r="428" ht="15.75" hidden="1"/>
    <row r="429" ht="15.75" hidden="1"/>
    <row r="430" spans="1:3" ht="16.5" customHeight="1" hidden="1">
      <c r="A430" s="1224" t="s">
        <v>182</v>
      </c>
      <c r="B430" s="1225"/>
      <c r="C430" s="1225"/>
    </row>
    <row r="431" spans="1:3" ht="18.75" hidden="1">
      <c r="A431" s="1228" t="s">
        <v>70</v>
      </c>
      <c r="B431" s="1229"/>
      <c r="C431" s="388" t="s">
        <v>341</v>
      </c>
    </row>
    <row r="432" spans="1:3" ht="15.75" hidden="1">
      <c r="A432" s="1226" t="s">
        <v>6</v>
      </c>
      <c r="B432" s="1227"/>
      <c r="C432" s="400">
        <v>1</v>
      </c>
    </row>
    <row r="433" spans="1:3" ht="24.75" customHeight="1" hidden="1">
      <c r="A433" s="398" t="s">
        <v>52</v>
      </c>
      <c r="B433" s="399" t="s">
        <v>349</v>
      </c>
      <c r="C433" s="401">
        <f>SUM(C434:C439)</f>
        <v>0</v>
      </c>
    </row>
    <row r="434" spans="1:3" ht="24.75" customHeight="1" hidden="1">
      <c r="A434" s="5" t="s">
        <v>54</v>
      </c>
      <c r="B434" s="34" t="s">
        <v>153</v>
      </c>
      <c r="C434" s="402"/>
    </row>
    <row r="435" spans="1:3" ht="24.75" customHeight="1" hidden="1">
      <c r="A435" s="5" t="s">
        <v>55</v>
      </c>
      <c r="B435" s="34" t="s">
        <v>154</v>
      </c>
      <c r="C435" s="402"/>
    </row>
    <row r="436" spans="1:3" ht="24.75" customHeight="1" hidden="1">
      <c r="A436" s="5" t="s">
        <v>141</v>
      </c>
      <c r="B436" s="34" t="s">
        <v>155</v>
      </c>
      <c r="C436" s="402"/>
    </row>
    <row r="437" spans="1:3" ht="24.75" customHeight="1" hidden="1">
      <c r="A437" s="5" t="s">
        <v>143</v>
      </c>
      <c r="B437" s="34" t="s">
        <v>156</v>
      </c>
      <c r="C437" s="402"/>
    </row>
    <row r="438" spans="1:3" ht="24.75" customHeight="1" hidden="1">
      <c r="A438" s="5" t="s">
        <v>145</v>
      </c>
      <c r="B438" s="34" t="s">
        <v>157</v>
      </c>
      <c r="C438" s="402"/>
    </row>
    <row r="439" spans="1:3" ht="24.75" customHeight="1" hidden="1">
      <c r="A439" s="5" t="s">
        <v>147</v>
      </c>
      <c r="B439" s="34" t="s">
        <v>158</v>
      </c>
      <c r="C439" s="402"/>
    </row>
    <row r="440" spans="1:3" ht="24.75" customHeight="1" hidden="1">
      <c r="A440" s="398" t="s">
        <v>53</v>
      </c>
      <c r="B440" s="399" t="s">
        <v>347</v>
      </c>
      <c r="C440" s="401">
        <f>SUM(C441:C442)</f>
        <v>0</v>
      </c>
    </row>
    <row r="441" spans="1:3" ht="24.75" customHeight="1" hidden="1">
      <c r="A441" s="5" t="s">
        <v>56</v>
      </c>
      <c r="B441" s="34" t="s">
        <v>159</v>
      </c>
      <c r="C441" s="402"/>
    </row>
    <row r="442" spans="1:3" ht="24.75" customHeight="1" hidden="1">
      <c r="A442" s="5" t="s">
        <v>57</v>
      </c>
      <c r="B442" s="34" t="s">
        <v>160</v>
      </c>
      <c r="C442" s="402"/>
    </row>
    <row r="443" spans="1:3" ht="24.75" customHeight="1" hidden="1">
      <c r="A443" s="398" t="s">
        <v>58</v>
      </c>
      <c r="B443" s="399" t="s">
        <v>150</v>
      </c>
      <c r="C443" s="401">
        <f>SUM(C444:C446)</f>
        <v>0</v>
      </c>
    </row>
    <row r="444" spans="1:3" ht="24.75" customHeight="1" hidden="1">
      <c r="A444" s="5" t="s">
        <v>161</v>
      </c>
      <c r="B444" s="37" t="s">
        <v>162</v>
      </c>
      <c r="C444" s="402"/>
    </row>
    <row r="445" spans="1:3" ht="24.75" customHeight="1" hidden="1">
      <c r="A445" s="5" t="s">
        <v>163</v>
      </c>
      <c r="B445" s="34" t="s">
        <v>164</v>
      </c>
      <c r="C445" s="402"/>
    </row>
    <row r="446" spans="1:3" ht="24.75" customHeight="1" hidden="1">
      <c r="A446" s="5" t="s">
        <v>165</v>
      </c>
      <c r="B446" s="34" t="s">
        <v>166</v>
      </c>
      <c r="C446" s="402"/>
    </row>
    <row r="447" spans="1:3" ht="24.75" customHeight="1" hidden="1">
      <c r="A447" s="398" t="s">
        <v>73</v>
      </c>
      <c r="B447" s="399" t="s">
        <v>348</v>
      </c>
      <c r="C447" s="401">
        <f>SUM(C448:C453)</f>
        <v>0</v>
      </c>
    </row>
    <row r="448" spans="1:3" ht="24.75" customHeight="1" hidden="1">
      <c r="A448" s="5" t="s">
        <v>167</v>
      </c>
      <c r="B448" s="34" t="s">
        <v>168</v>
      </c>
      <c r="C448" s="402"/>
    </row>
    <row r="449" spans="1:3" ht="24.75" customHeight="1" hidden="1">
      <c r="A449" s="5" t="s">
        <v>169</v>
      </c>
      <c r="B449" s="34" t="s">
        <v>170</v>
      </c>
      <c r="C449" s="402"/>
    </row>
    <row r="450" spans="1:3" ht="24.75" customHeight="1" hidden="1">
      <c r="A450" s="5" t="s">
        <v>171</v>
      </c>
      <c r="B450" s="34" t="s">
        <v>172</v>
      </c>
      <c r="C450" s="402"/>
    </row>
    <row r="451" spans="1:3" ht="24.75" customHeight="1" hidden="1">
      <c r="A451" s="5" t="s">
        <v>173</v>
      </c>
      <c r="B451" s="34" t="s">
        <v>156</v>
      </c>
      <c r="C451" s="402"/>
    </row>
    <row r="452" spans="1:3" ht="24.75" customHeight="1" hidden="1">
      <c r="A452" s="5" t="s">
        <v>174</v>
      </c>
      <c r="B452" s="34" t="s">
        <v>157</v>
      </c>
      <c r="C452" s="402"/>
    </row>
    <row r="453" spans="1:3" ht="24.75" customHeight="1" hidden="1">
      <c r="A453" s="5" t="s">
        <v>175</v>
      </c>
      <c r="B453" s="34" t="s">
        <v>176</v>
      </c>
      <c r="C453" s="402"/>
    </row>
    <row r="454" spans="1:3" ht="24.75" customHeight="1" hidden="1">
      <c r="A454" s="398" t="s">
        <v>74</v>
      </c>
      <c r="B454" s="399" t="s">
        <v>350</v>
      </c>
      <c r="C454" s="401">
        <f>SUM(C455:C457)</f>
        <v>13</v>
      </c>
    </row>
    <row r="455" spans="1:3" ht="24.75" customHeight="1" hidden="1">
      <c r="A455" s="5" t="s">
        <v>177</v>
      </c>
      <c r="B455" s="34" t="s">
        <v>168</v>
      </c>
      <c r="C455" s="402">
        <v>13</v>
      </c>
    </row>
    <row r="456" spans="1:3" ht="24.75" customHeight="1" hidden="1">
      <c r="A456" s="5" t="s">
        <v>178</v>
      </c>
      <c r="B456" s="34" t="s">
        <v>170</v>
      </c>
      <c r="C456" s="402"/>
    </row>
    <row r="457" spans="1:3" ht="15.75" hidden="1">
      <c r="A457" s="5" t="s">
        <v>179</v>
      </c>
      <c r="B457" s="34" t="s">
        <v>180</v>
      </c>
      <c r="C457" s="402"/>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24" t="s">
        <v>182</v>
      </c>
      <c r="B470" s="1225"/>
      <c r="C470" s="1225"/>
    </row>
    <row r="471" spans="1:3" ht="18.75" hidden="1">
      <c r="A471" s="1228" t="s">
        <v>70</v>
      </c>
      <c r="B471" s="1229"/>
      <c r="C471" s="388" t="s">
        <v>341</v>
      </c>
    </row>
    <row r="472" spans="1:3" ht="15.75" hidden="1">
      <c r="A472" s="1226" t="s">
        <v>6</v>
      </c>
      <c r="B472" s="1227"/>
      <c r="C472" s="400">
        <v>1</v>
      </c>
    </row>
    <row r="473" spans="1:3" ht="24.75" customHeight="1" hidden="1">
      <c r="A473" s="398" t="s">
        <v>52</v>
      </c>
      <c r="B473" s="399" t="s">
        <v>349</v>
      </c>
      <c r="C473" s="401">
        <f>SUM(C474:C479)</f>
        <v>0</v>
      </c>
    </row>
    <row r="474" spans="1:3" ht="24.75" customHeight="1" hidden="1">
      <c r="A474" s="5" t="s">
        <v>54</v>
      </c>
      <c r="B474" s="34" t="s">
        <v>153</v>
      </c>
      <c r="C474" s="402"/>
    </row>
    <row r="475" spans="1:3" ht="24.75" customHeight="1" hidden="1">
      <c r="A475" s="5" t="s">
        <v>55</v>
      </c>
      <c r="B475" s="34" t="s">
        <v>154</v>
      </c>
      <c r="C475" s="402"/>
    </row>
    <row r="476" spans="1:3" ht="24.75" customHeight="1" hidden="1">
      <c r="A476" s="5" t="s">
        <v>141</v>
      </c>
      <c r="B476" s="34" t="s">
        <v>155</v>
      </c>
      <c r="C476" s="402"/>
    </row>
    <row r="477" spans="1:3" ht="24.75" customHeight="1" hidden="1">
      <c r="A477" s="5" t="s">
        <v>143</v>
      </c>
      <c r="B477" s="34" t="s">
        <v>156</v>
      </c>
      <c r="C477" s="402"/>
    </row>
    <row r="478" spans="1:3" ht="24.75" customHeight="1" hidden="1">
      <c r="A478" s="5" t="s">
        <v>145</v>
      </c>
      <c r="B478" s="34" t="s">
        <v>157</v>
      </c>
      <c r="C478" s="402"/>
    </row>
    <row r="479" spans="1:3" ht="24.75" customHeight="1" hidden="1">
      <c r="A479" s="5" t="s">
        <v>147</v>
      </c>
      <c r="B479" s="34" t="s">
        <v>158</v>
      </c>
      <c r="C479" s="402"/>
    </row>
    <row r="480" spans="1:3" ht="24.75" customHeight="1" hidden="1">
      <c r="A480" s="398" t="s">
        <v>53</v>
      </c>
      <c r="B480" s="399" t="s">
        <v>347</v>
      </c>
      <c r="C480" s="401">
        <f>SUM(C481:C482)</f>
        <v>1</v>
      </c>
    </row>
    <row r="481" spans="1:3" ht="24.75" customHeight="1" hidden="1">
      <c r="A481" s="5" t="s">
        <v>56</v>
      </c>
      <c r="B481" s="34" t="s">
        <v>159</v>
      </c>
      <c r="C481" s="402">
        <v>1</v>
      </c>
    </row>
    <row r="482" spans="1:3" ht="24.75" customHeight="1" hidden="1">
      <c r="A482" s="5" t="s">
        <v>57</v>
      </c>
      <c r="B482" s="34" t="s">
        <v>160</v>
      </c>
      <c r="C482" s="402">
        <v>0</v>
      </c>
    </row>
    <row r="483" spans="1:3" ht="24.75" customHeight="1" hidden="1">
      <c r="A483" s="398" t="s">
        <v>58</v>
      </c>
      <c r="B483" s="399" t="s">
        <v>150</v>
      </c>
      <c r="C483" s="401">
        <f>SUM(C484:C486)</f>
        <v>0</v>
      </c>
    </row>
    <row r="484" spans="1:3" ht="24.75" customHeight="1" hidden="1">
      <c r="A484" s="5" t="s">
        <v>161</v>
      </c>
      <c r="B484" s="37" t="s">
        <v>162</v>
      </c>
      <c r="C484" s="402"/>
    </row>
    <row r="485" spans="1:3" ht="24.75" customHeight="1" hidden="1">
      <c r="A485" s="5" t="s">
        <v>163</v>
      </c>
      <c r="B485" s="34" t="s">
        <v>164</v>
      </c>
      <c r="C485" s="402"/>
    </row>
    <row r="486" spans="1:3" ht="24.75" customHeight="1" hidden="1">
      <c r="A486" s="5" t="s">
        <v>165</v>
      </c>
      <c r="B486" s="34" t="s">
        <v>166</v>
      </c>
      <c r="C486" s="402"/>
    </row>
    <row r="487" spans="1:3" ht="24.75" customHeight="1" hidden="1">
      <c r="A487" s="398" t="s">
        <v>73</v>
      </c>
      <c r="B487" s="399" t="s">
        <v>348</v>
      </c>
      <c r="C487" s="401">
        <f>SUM(C488:C493)</f>
        <v>0</v>
      </c>
    </row>
    <row r="488" spans="1:3" ht="24.75" customHeight="1" hidden="1">
      <c r="A488" s="5" t="s">
        <v>167</v>
      </c>
      <c r="B488" s="34" t="s">
        <v>168</v>
      </c>
      <c r="C488" s="402"/>
    </row>
    <row r="489" spans="1:3" ht="24.75" customHeight="1" hidden="1">
      <c r="A489" s="5" t="s">
        <v>169</v>
      </c>
      <c r="B489" s="34" t="s">
        <v>170</v>
      </c>
      <c r="C489" s="402"/>
    </row>
    <row r="490" spans="1:3" ht="24.75" customHeight="1" hidden="1">
      <c r="A490" s="5" t="s">
        <v>171</v>
      </c>
      <c r="B490" s="34" t="s">
        <v>172</v>
      </c>
      <c r="C490" s="402"/>
    </row>
    <row r="491" spans="1:3" ht="24.75" customHeight="1" hidden="1">
      <c r="A491" s="5" t="s">
        <v>173</v>
      </c>
      <c r="B491" s="34" t="s">
        <v>156</v>
      </c>
      <c r="C491" s="402"/>
    </row>
    <row r="492" spans="1:3" ht="24.75" customHeight="1" hidden="1">
      <c r="A492" s="5" t="s">
        <v>174</v>
      </c>
      <c r="B492" s="34" t="s">
        <v>157</v>
      </c>
      <c r="C492" s="402"/>
    </row>
    <row r="493" spans="1:3" ht="24.75" customHeight="1" hidden="1">
      <c r="A493" s="5" t="s">
        <v>175</v>
      </c>
      <c r="B493" s="34" t="s">
        <v>176</v>
      </c>
      <c r="C493" s="402"/>
    </row>
    <row r="494" spans="1:3" ht="24.75" customHeight="1" hidden="1">
      <c r="A494" s="398" t="s">
        <v>74</v>
      </c>
      <c r="B494" s="399" t="s">
        <v>350</v>
      </c>
      <c r="C494" s="401">
        <f>SUM(C495:C497)</f>
        <v>11</v>
      </c>
    </row>
    <row r="495" spans="1:3" ht="24.75" customHeight="1" hidden="1">
      <c r="A495" s="5" t="s">
        <v>177</v>
      </c>
      <c r="B495" s="34" t="s">
        <v>168</v>
      </c>
      <c r="C495" s="402">
        <v>11</v>
      </c>
    </row>
    <row r="496" spans="1:3" ht="24.75" customHeight="1" hidden="1">
      <c r="A496" s="5" t="s">
        <v>178</v>
      </c>
      <c r="B496" s="34" t="s">
        <v>170</v>
      </c>
      <c r="C496" s="402">
        <v>0</v>
      </c>
    </row>
    <row r="497" spans="1:3" ht="24.75" customHeight="1" hidden="1">
      <c r="A497" s="5" t="s">
        <v>179</v>
      </c>
      <c r="B497" s="34" t="s">
        <v>180</v>
      </c>
      <c r="C497" s="402">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0">
      <selection activeCell="C11" sqref="C11:O25"/>
    </sheetView>
  </sheetViews>
  <sheetFormatPr defaultColWidth="9.00390625" defaultRowHeight="15.75"/>
  <cols>
    <col min="1" max="1" width="4.875" style="444" customWidth="1"/>
    <col min="2" max="2" width="22.625" style="389" customWidth="1"/>
    <col min="3" max="3" width="11.00390625" style="389" customWidth="1"/>
    <col min="4" max="4" width="9.125" style="389" customWidth="1"/>
    <col min="5" max="5" width="8.375" style="389" customWidth="1"/>
    <col min="6" max="14" width="7.375" style="389" customWidth="1"/>
    <col min="15" max="15" width="8.125" style="389" customWidth="1"/>
    <col min="16" max="16384" width="9.00390625" style="389" customWidth="1"/>
  </cols>
  <sheetData>
    <row r="1" spans="1:15" ht="21" customHeight="1">
      <c r="A1" s="1221" t="s">
        <v>30</v>
      </c>
      <c r="B1" s="1221"/>
      <c r="C1" s="422"/>
      <c r="D1" s="1222" t="s">
        <v>82</v>
      </c>
      <c r="E1" s="1222"/>
      <c r="F1" s="1222"/>
      <c r="G1" s="1222"/>
      <c r="H1" s="1222"/>
      <c r="I1" s="1222"/>
      <c r="J1" s="1222"/>
      <c r="K1" s="1222"/>
      <c r="L1" s="1218" t="s">
        <v>558</v>
      </c>
      <c r="M1" s="1218"/>
      <c r="N1" s="1218"/>
      <c r="O1" s="1218"/>
    </row>
    <row r="2" spans="1:15" ht="16.5" customHeight="1">
      <c r="A2" s="424" t="s">
        <v>344</v>
      </c>
      <c r="B2" s="424"/>
      <c r="C2" s="424"/>
      <c r="D2" s="1222" t="s">
        <v>183</v>
      </c>
      <c r="E2" s="1222"/>
      <c r="F2" s="1222"/>
      <c r="G2" s="1222"/>
      <c r="H2" s="1222"/>
      <c r="I2" s="1222"/>
      <c r="J2" s="1222"/>
      <c r="K2" s="1222"/>
      <c r="L2" s="1219" t="str">
        <f>'Thong tin'!B4</f>
        <v>CTHADS tỉnh Ninh Thuận</v>
      </c>
      <c r="M2" s="1219"/>
      <c r="N2" s="1219"/>
      <c r="O2" s="1219"/>
    </row>
    <row r="3" spans="1:15" ht="16.5" customHeight="1">
      <c r="A3" s="424" t="s">
        <v>345</v>
      </c>
      <c r="B3" s="424"/>
      <c r="C3" s="424"/>
      <c r="D3" s="1223" t="str">
        <f>'Thong tin'!B3</f>
        <v>12 tháng / năm 2017</v>
      </c>
      <c r="E3" s="1223"/>
      <c r="F3" s="1223"/>
      <c r="G3" s="1223"/>
      <c r="H3" s="1223"/>
      <c r="I3" s="1223"/>
      <c r="J3" s="1223"/>
      <c r="K3" s="1223"/>
      <c r="L3" s="1218" t="s">
        <v>524</v>
      </c>
      <c r="M3" s="1218"/>
      <c r="N3" s="1218"/>
      <c r="O3" s="1218"/>
    </row>
    <row r="4" spans="1:15" ht="16.5" customHeight="1">
      <c r="A4" s="442" t="s">
        <v>119</v>
      </c>
      <c r="B4" s="442"/>
      <c r="C4" s="427"/>
      <c r="D4" s="428"/>
      <c r="E4" s="428"/>
      <c r="F4" s="427"/>
      <c r="G4" s="429"/>
      <c r="H4" s="429"/>
      <c r="I4" s="429"/>
      <c r="J4" s="427"/>
      <c r="K4" s="428"/>
      <c r="L4" s="1219" t="s">
        <v>412</v>
      </c>
      <c r="M4" s="1219"/>
      <c r="N4" s="1219"/>
      <c r="O4" s="1219"/>
    </row>
    <row r="5" spans="1:15" ht="16.5" customHeight="1">
      <c r="A5" s="430"/>
      <c r="B5" s="427"/>
      <c r="C5" s="427"/>
      <c r="D5" s="427"/>
      <c r="E5" s="427"/>
      <c r="F5" s="431"/>
      <c r="G5" s="432"/>
      <c r="H5" s="432"/>
      <c r="I5" s="432"/>
      <c r="J5" s="431"/>
      <c r="K5" s="433"/>
      <c r="L5" s="446"/>
      <c r="M5" s="446" t="s">
        <v>8</v>
      </c>
      <c r="N5" s="423"/>
      <c r="O5" s="423"/>
    </row>
    <row r="6" spans="1:15" ht="18.75" customHeight="1">
      <c r="A6" s="1202" t="s">
        <v>69</v>
      </c>
      <c r="B6" s="1202"/>
      <c r="C6" s="1202" t="s">
        <v>38</v>
      </c>
      <c r="D6" s="1202" t="s">
        <v>337</v>
      </c>
      <c r="E6" s="1202"/>
      <c r="F6" s="1202"/>
      <c r="G6" s="1202"/>
      <c r="H6" s="1202"/>
      <c r="I6" s="1202"/>
      <c r="J6" s="1202"/>
      <c r="K6" s="1202"/>
      <c r="L6" s="1202"/>
      <c r="M6" s="1202"/>
      <c r="N6" s="1202"/>
      <c r="O6" s="1202"/>
    </row>
    <row r="7" spans="1:15" ht="20.25" customHeight="1">
      <c r="A7" s="1202"/>
      <c r="B7" s="1202"/>
      <c r="C7" s="1202"/>
      <c r="D7" s="1236" t="s">
        <v>120</v>
      </c>
      <c r="E7" s="1234" t="s">
        <v>121</v>
      </c>
      <c r="F7" s="1234"/>
      <c r="G7" s="1234"/>
      <c r="H7" s="1234" t="s">
        <v>122</v>
      </c>
      <c r="I7" s="1234" t="s">
        <v>123</v>
      </c>
      <c r="J7" s="1234" t="s">
        <v>124</v>
      </c>
      <c r="K7" s="1234" t="s">
        <v>125</v>
      </c>
      <c r="L7" s="1234" t="s">
        <v>126</v>
      </c>
      <c r="M7" s="1234" t="s">
        <v>127</v>
      </c>
      <c r="N7" s="1234" t="s">
        <v>184</v>
      </c>
      <c r="O7" s="1234" t="s">
        <v>128</v>
      </c>
    </row>
    <row r="8" spans="1:15" ht="19.5" customHeight="1">
      <c r="A8" s="1202"/>
      <c r="B8" s="1202"/>
      <c r="C8" s="1202"/>
      <c r="D8" s="1236"/>
      <c r="E8" s="1234" t="s">
        <v>37</v>
      </c>
      <c r="F8" s="1234" t="s">
        <v>7</v>
      </c>
      <c r="G8" s="1234"/>
      <c r="H8" s="1234"/>
      <c r="I8" s="1234"/>
      <c r="J8" s="1234"/>
      <c r="K8" s="1234"/>
      <c r="L8" s="1234"/>
      <c r="M8" s="1234"/>
      <c r="N8" s="1234"/>
      <c r="O8" s="1234"/>
    </row>
    <row r="9" spans="1:15" ht="39.75" customHeight="1">
      <c r="A9" s="1202"/>
      <c r="B9" s="1202"/>
      <c r="C9" s="1202"/>
      <c r="D9" s="1236"/>
      <c r="E9" s="1234"/>
      <c r="F9" s="584" t="s">
        <v>129</v>
      </c>
      <c r="G9" s="584" t="s">
        <v>130</v>
      </c>
      <c r="H9" s="1234"/>
      <c r="I9" s="1234"/>
      <c r="J9" s="1234"/>
      <c r="K9" s="1234"/>
      <c r="L9" s="1234"/>
      <c r="M9" s="1234"/>
      <c r="N9" s="1234"/>
      <c r="O9" s="1234"/>
    </row>
    <row r="10" spans="1:15" s="394" customFormat="1" ht="17.25" customHeight="1">
      <c r="A10" s="1235" t="s">
        <v>40</v>
      </c>
      <c r="B10" s="1235"/>
      <c r="C10" s="538">
        <v>1</v>
      </c>
      <c r="D10" s="538">
        <v>2</v>
      </c>
      <c r="E10" s="538">
        <v>3</v>
      </c>
      <c r="F10" s="538">
        <v>4</v>
      </c>
      <c r="G10" s="538">
        <v>5</v>
      </c>
      <c r="H10" s="538">
        <v>6</v>
      </c>
      <c r="I10" s="538">
        <v>7</v>
      </c>
      <c r="J10" s="538">
        <v>8</v>
      </c>
      <c r="K10" s="538">
        <v>9</v>
      </c>
      <c r="L10" s="538">
        <v>10</v>
      </c>
      <c r="M10" s="538">
        <v>11</v>
      </c>
      <c r="N10" s="538">
        <v>12</v>
      </c>
      <c r="O10" s="538">
        <v>13</v>
      </c>
    </row>
    <row r="11" spans="1:15" ht="22.5" customHeight="1">
      <c r="A11" s="530" t="s">
        <v>0</v>
      </c>
      <c r="B11" s="447" t="s">
        <v>131</v>
      </c>
      <c r="C11" s="405">
        <v>1309</v>
      </c>
      <c r="D11" s="405">
        <v>848</v>
      </c>
      <c r="E11" s="405">
        <v>196</v>
      </c>
      <c r="F11" s="405">
        <v>1</v>
      </c>
      <c r="G11" s="405">
        <v>195</v>
      </c>
      <c r="H11" s="405">
        <v>0</v>
      </c>
      <c r="I11" s="405">
        <v>149</v>
      </c>
      <c r="J11" s="405">
        <v>101</v>
      </c>
      <c r="K11" s="405">
        <v>12</v>
      </c>
      <c r="L11" s="405">
        <v>0</v>
      </c>
      <c r="M11" s="405">
        <v>3</v>
      </c>
      <c r="N11" s="405">
        <v>0</v>
      </c>
      <c r="O11" s="405">
        <v>0</v>
      </c>
    </row>
    <row r="12" spans="1:15" s="404" customFormat="1" ht="22.5" customHeight="1">
      <c r="A12" s="529">
        <v>1</v>
      </c>
      <c r="B12" s="438" t="s">
        <v>132</v>
      </c>
      <c r="C12" s="405">
        <v>799</v>
      </c>
      <c r="D12" s="410">
        <v>554</v>
      </c>
      <c r="E12" s="405">
        <v>98</v>
      </c>
      <c r="F12" s="410">
        <v>0</v>
      </c>
      <c r="G12" s="410">
        <v>98</v>
      </c>
      <c r="H12" s="410">
        <v>0</v>
      </c>
      <c r="I12" s="410">
        <v>64</v>
      </c>
      <c r="J12" s="410">
        <v>73</v>
      </c>
      <c r="K12" s="410">
        <v>10</v>
      </c>
      <c r="L12" s="410">
        <v>0</v>
      </c>
      <c r="M12" s="410">
        <v>0</v>
      </c>
      <c r="N12" s="410">
        <v>0</v>
      </c>
      <c r="O12" s="410">
        <v>0</v>
      </c>
    </row>
    <row r="13" spans="1:15" s="404" customFormat="1" ht="22.5" customHeight="1">
      <c r="A13" s="529">
        <v>2</v>
      </c>
      <c r="B13" s="438" t="s">
        <v>133</v>
      </c>
      <c r="C13" s="405">
        <v>510</v>
      </c>
      <c r="D13" s="410">
        <v>294</v>
      </c>
      <c r="E13" s="405">
        <v>98</v>
      </c>
      <c r="F13" s="410">
        <v>1</v>
      </c>
      <c r="G13" s="410">
        <v>97</v>
      </c>
      <c r="H13" s="410">
        <v>0</v>
      </c>
      <c r="I13" s="410">
        <v>85</v>
      </c>
      <c r="J13" s="410">
        <v>28</v>
      </c>
      <c r="K13" s="410">
        <v>2</v>
      </c>
      <c r="L13" s="410">
        <v>0</v>
      </c>
      <c r="M13" s="410">
        <v>3</v>
      </c>
      <c r="N13" s="410">
        <v>0</v>
      </c>
      <c r="O13" s="410">
        <v>0</v>
      </c>
    </row>
    <row r="14" spans="1:15" ht="22.5" customHeight="1">
      <c r="A14" s="530" t="s">
        <v>1</v>
      </c>
      <c r="B14" s="396" t="s">
        <v>134</v>
      </c>
      <c r="C14" s="405">
        <v>28</v>
      </c>
      <c r="D14" s="410">
        <v>14</v>
      </c>
      <c r="E14" s="405">
        <v>5</v>
      </c>
      <c r="F14" s="410">
        <v>0</v>
      </c>
      <c r="G14" s="410">
        <v>5</v>
      </c>
      <c r="H14" s="410">
        <v>0</v>
      </c>
      <c r="I14" s="410">
        <v>7</v>
      </c>
      <c r="J14" s="410">
        <v>2</v>
      </c>
      <c r="K14" s="410">
        <v>0</v>
      </c>
      <c r="L14" s="410">
        <v>0</v>
      </c>
      <c r="M14" s="410">
        <v>0</v>
      </c>
      <c r="N14" s="410">
        <v>0</v>
      </c>
      <c r="O14" s="410">
        <v>0</v>
      </c>
    </row>
    <row r="15" spans="1:15" ht="22.5" customHeight="1">
      <c r="A15" s="530" t="s">
        <v>9</v>
      </c>
      <c r="B15" s="396" t="s">
        <v>135</v>
      </c>
      <c r="C15" s="405">
        <v>0</v>
      </c>
      <c r="D15" s="410">
        <v>0</v>
      </c>
      <c r="E15" s="405">
        <v>0</v>
      </c>
      <c r="F15" s="410">
        <v>0</v>
      </c>
      <c r="G15" s="410">
        <v>0</v>
      </c>
      <c r="H15" s="410">
        <v>0</v>
      </c>
      <c r="I15" s="410">
        <v>0</v>
      </c>
      <c r="J15" s="410">
        <v>0</v>
      </c>
      <c r="K15" s="410">
        <v>0</v>
      </c>
      <c r="L15" s="410">
        <v>0</v>
      </c>
      <c r="M15" s="410">
        <v>0</v>
      </c>
      <c r="N15" s="410">
        <v>0</v>
      </c>
      <c r="O15" s="410">
        <v>0</v>
      </c>
    </row>
    <row r="16" spans="1:15" ht="22.5" customHeight="1">
      <c r="A16" s="530" t="s">
        <v>136</v>
      </c>
      <c r="B16" s="396" t="s">
        <v>137</v>
      </c>
      <c r="C16" s="405">
        <v>1281</v>
      </c>
      <c r="D16" s="405">
        <v>834</v>
      </c>
      <c r="E16" s="405">
        <v>191</v>
      </c>
      <c r="F16" s="405">
        <v>1</v>
      </c>
      <c r="G16" s="405">
        <v>190</v>
      </c>
      <c r="H16" s="405">
        <v>0</v>
      </c>
      <c r="I16" s="405">
        <v>142</v>
      </c>
      <c r="J16" s="405">
        <v>99</v>
      </c>
      <c r="K16" s="405">
        <v>12</v>
      </c>
      <c r="L16" s="405">
        <v>0</v>
      </c>
      <c r="M16" s="405">
        <v>3</v>
      </c>
      <c r="N16" s="405">
        <v>0</v>
      </c>
      <c r="O16" s="405">
        <v>0</v>
      </c>
    </row>
    <row r="17" spans="1:15" ht="22.5" customHeight="1">
      <c r="A17" s="530" t="s">
        <v>52</v>
      </c>
      <c r="B17" s="396" t="s">
        <v>138</v>
      </c>
      <c r="C17" s="405">
        <v>946</v>
      </c>
      <c r="D17" s="405">
        <v>650</v>
      </c>
      <c r="E17" s="405">
        <v>96</v>
      </c>
      <c r="F17" s="405">
        <v>1</v>
      </c>
      <c r="G17" s="405">
        <v>95</v>
      </c>
      <c r="H17" s="405">
        <v>0</v>
      </c>
      <c r="I17" s="405">
        <v>113</v>
      </c>
      <c r="J17" s="405">
        <v>76</v>
      </c>
      <c r="K17" s="405">
        <v>10</v>
      </c>
      <c r="L17" s="405">
        <v>0</v>
      </c>
      <c r="M17" s="405">
        <v>1</v>
      </c>
      <c r="N17" s="405">
        <v>0</v>
      </c>
      <c r="O17" s="405">
        <v>0</v>
      </c>
    </row>
    <row r="18" spans="1:15" ht="19.5" customHeight="1">
      <c r="A18" s="529" t="s">
        <v>54</v>
      </c>
      <c r="B18" s="438" t="s">
        <v>139</v>
      </c>
      <c r="C18" s="405">
        <v>315</v>
      </c>
      <c r="D18" s="410">
        <v>164</v>
      </c>
      <c r="E18" s="405">
        <v>61</v>
      </c>
      <c r="F18" s="410">
        <v>1</v>
      </c>
      <c r="G18" s="410">
        <v>60</v>
      </c>
      <c r="H18" s="410">
        <v>0</v>
      </c>
      <c r="I18" s="410">
        <v>58</v>
      </c>
      <c r="J18" s="410">
        <v>28</v>
      </c>
      <c r="K18" s="410">
        <v>4</v>
      </c>
      <c r="L18" s="410">
        <v>0</v>
      </c>
      <c r="M18" s="410">
        <v>0</v>
      </c>
      <c r="N18" s="410">
        <v>0</v>
      </c>
      <c r="O18" s="410">
        <v>0</v>
      </c>
    </row>
    <row r="19" spans="1:15" ht="19.5" customHeight="1">
      <c r="A19" s="529" t="s">
        <v>55</v>
      </c>
      <c r="B19" s="438" t="s">
        <v>140</v>
      </c>
      <c r="C19" s="405">
        <v>60</v>
      </c>
      <c r="D19" s="410">
        <v>39</v>
      </c>
      <c r="E19" s="405">
        <v>2</v>
      </c>
      <c r="F19" s="410">
        <v>0</v>
      </c>
      <c r="G19" s="410">
        <v>2</v>
      </c>
      <c r="H19" s="410">
        <v>0</v>
      </c>
      <c r="I19" s="410">
        <v>13</v>
      </c>
      <c r="J19" s="410">
        <v>4</v>
      </c>
      <c r="K19" s="410">
        <v>1</v>
      </c>
      <c r="L19" s="410">
        <v>0</v>
      </c>
      <c r="M19" s="410">
        <v>1</v>
      </c>
      <c r="N19" s="410">
        <v>0</v>
      </c>
      <c r="O19" s="410">
        <v>0</v>
      </c>
    </row>
    <row r="20" spans="1:15" ht="19.5" customHeight="1">
      <c r="A20" s="529" t="s">
        <v>141</v>
      </c>
      <c r="B20" s="438" t="s">
        <v>142</v>
      </c>
      <c r="C20" s="405">
        <v>553</v>
      </c>
      <c r="D20" s="410">
        <v>432</v>
      </c>
      <c r="E20" s="405">
        <v>31</v>
      </c>
      <c r="F20" s="410">
        <v>0</v>
      </c>
      <c r="G20" s="410">
        <v>31</v>
      </c>
      <c r="H20" s="410">
        <v>0</v>
      </c>
      <c r="I20" s="410">
        <v>42</v>
      </c>
      <c r="J20" s="410">
        <v>43</v>
      </c>
      <c r="K20" s="410">
        <v>5</v>
      </c>
      <c r="L20" s="410">
        <v>0</v>
      </c>
      <c r="M20" s="410">
        <v>0</v>
      </c>
      <c r="N20" s="410">
        <v>0</v>
      </c>
      <c r="O20" s="410">
        <v>0</v>
      </c>
    </row>
    <row r="21" spans="1:15" ht="19.5" customHeight="1">
      <c r="A21" s="529" t="s">
        <v>143</v>
      </c>
      <c r="B21" s="438" t="s">
        <v>144</v>
      </c>
      <c r="C21" s="405">
        <v>18</v>
      </c>
      <c r="D21" s="410">
        <v>15</v>
      </c>
      <c r="E21" s="405">
        <v>2</v>
      </c>
      <c r="F21" s="410">
        <v>0</v>
      </c>
      <c r="G21" s="410">
        <v>2</v>
      </c>
      <c r="H21" s="410">
        <v>0</v>
      </c>
      <c r="I21" s="410">
        <v>0</v>
      </c>
      <c r="J21" s="410">
        <v>1</v>
      </c>
      <c r="K21" s="410">
        <v>0</v>
      </c>
      <c r="L21" s="410">
        <v>0</v>
      </c>
      <c r="M21" s="410">
        <v>0</v>
      </c>
      <c r="N21" s="410">
        <v>0</v>
      </c>
      <c r="O21" s="410">
        <v>0</v>
      </c>
    </row>
    <row r="22" spans="1:15" ht="19.5" customHeight="1">
      <c r="A22" s="529" t="s">
        <v>145</v>
      </c>
      <c r="B22" s="438" t="s">
        <v>146</v>
      </c>
      <c r="C22" s="405">
        <v>0</v>
      </c>
      <c r="D22" s="410">
        <v>0</v>
      </c>
      <c r="E22" s="405">
        <v>0</v>
      </c>
      <c r="F22" s="410">
        <v>0</v>
      </c>
      <c r="G22" s="410">
        <v>0</v>
      </c>
      <c r="H22" s="410">
        <v>0</v>
      </c>
      <c r="I22" s="410">
        <v>0</v>
      </c>
      <c r="J22" s="410">
        <v>0</v>
      </c>
      <c r="K22" s="410">
        <v>0</v>
      </c>
      <c r="L22" s="410">
        <v>0</v>
      </c>
      <c r="M22" s="410">
        <v>0</v>
      </c>
      <c r="N22" s="410">
        <v>0</v>
      </c>
      <c r="O22" s="410">
        <v>0</v>
      </c>
    </row>
    <row r="23" spans="1:15" ht="25.5">
      <c r="A23" s="529" t="s">
        <v>147</v>
      </c>
      <c r="B23" s="440" t="s">
        <v>148</v>
      </c>
      <c r="C23" s="405">
        <v>0</v>
      </c>
      <c r="D23" s="410">
        <v>0</v>
      </c>
      <c r="E23" s="405">
        <v>0</v>
      </c>
      <c r="F23" s="410">
        <v>0</v>
      </c>
      <c r="G23" s="410">
        <v>0</v>
      </c>
      <c r="H23" s="410">
        <v>0</v>
      </c>
      <c r="I23" s="410">
        <v>0</v>
      </c>
      <c r="J23" s="410">
        <v>0</v>
      </c>
      <c r="K23" s="410">
        <v>0</v>
      </c>
      <c r="L23" s="410">
        <v>0</v>
      </c>
      <c r="M23" s="410">
        <v>0</v>
      </c>
      <c r="N23" s="410">
        <v>0</v>
      </c>
      <c r="O23" s="410">
        <v>0</v>
      </c>
    </row>
    <row r="24" spans="1:15" ht="19.5" customHeight="1">
      <c r="A24" s="529" t="s">
        <v>149</v>
      </c>
      <c r="B24" s="438" t="s">
        <v>150</v>
      </c>
      <c r="C24" s="405">
        <v>0</v>
      </c>
      <c r="D24" s="410">
        <v>0</v>
      </c>
      <c r="E24" s="405">
        <v>0</v>
      </c>
      <c r="F24" s="410">
        <v>0</v>
      </c>
      <c r="G24" s="410">
        <v>0</v>
      </c>
      <c r="H24" s="410">
        <v>0</v>
      </c>
      <c r="I24" s="410">
        <v>0</v>
      </c>
      <c r="J24" s="410">
        <v>0</v>
      </c>
      <c r="K24" s="410">
        <v>0</v>
      </c>
      <c r="L24" s="410">
        <v>0</v>
      </c>
      <c r="M24" s="410">
        <v>0</v>
      </c>
      <c r="N24" s="410">
        <v>0</v>
      </c>
      <c r="O24" s="410">
        <v>0</v>
      </c>
    </row>
    <row r="25" spans="1:15" ht="22.5" customHeight="1">
      <c r="A25" s="530" t="s">
        <v>53</v>
      </c>
      <c r="B25" s="396" t="s">
        <v>151</v>
      </c>
      <c r="C25" s="405">
        <v>335</v>
      </c>
      <c r="D25" s="410">
        <v>184</v>
      </c>
      <c r="E25" s="405">
        <v>95</v>
      </c>
      <c r="F25" s="410">
        <v>0</v>
      </c>
      <c r="G25" s="410">
        <v>95</v>
      </c>
      <c r="H25" s="410">
        <v>0</v>
      </c>
      <c r="I25" s="410">
        <v>29</v>
      </c>
      <c r="J25" s="410">
        <v>23</v>
      </c>
      <c r="K25" s="410">
        <v>2</v>
      </c>
      <c r="L25" s="410">
        <v>0</v>
      </c>
      <c r="M25" s="410">
        <v>2</v>
      </c>
      <c r="N25" s="410">
        <v>0</v>
      </c>
      <c r="O25" s="410">
        <v>0</v>
      </c>
    </row>
    <row r="26" spans="1:15" ht="32.25" customHeight="1">
      <c r="A26" s="531" t="s">
        <v>556</v>
      </c>
      <c r="B26" s="441" t="s">
        <v>152</v>
      </c>
      <c r="C26" s="887">
        <f>(C18+C19)/C17</f>
        <v>0.3964059196617336</v>
      </c>
      <c r="D26" s="887">
        <f aca="true" t="shared" si="0" ref="D26:O26">(D18+D19)/D17</f>
        <v>0.3123076923076923</v>
      </c>
      <c r="E26" s="887">
        <f t="shared" si="0"/>
        <v>0.65625</v>
      </c>
      <c r="F26" s="887">
        <f t="shared" si="0"/>
        <v>1</v>
      </c>
      <c r="G26" s="887">
        <f t="shared" si="0"/>
        <v>0.6526315789473685</v>
      </c>
      <c r="H26" s="887" t="e">
        <f t="shared" si="0"/>
        <v>#DIV/0!</v>
      </c>
      <c r="I26" s="887">
        <f t="shared" si="0"/>
        <v>0.6283185840707964</v>
      </c>
      <c r="J26" s="887">
        <f t="shared" si="0"/>
        <v>0.42105263157894735</v>
      </c>
      <c r="K26" s="887">
        <f t="shared" si="0"/>
        <v>0.5</v>
      </c>
      <c r="L26" s="887" t="e">
        <f t="shared" si="0"/>
        <v>#DIV/0!</v>
      </c>
      <c r="M26" s="887">
        <f t="shared" si="0"/>
        <v>1</v>
      </c>
      <c r="N26" s="887" t="e">
        <f t="shared" si="0"/>
        <v>#DIV/0!</v>
      </c>
      <c r="O26" s="887" t="e">
        <f t="shared" si="0"/>
        <v>#DIV/0!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3">
      <selection activeCell="C4" sqref="C4:C32"/>
    </sheetView>
  </sheetViews>
  <sheetFormatPr defaultColWidth="9.00390625" defaultRowHeight="15.75"/>
  <cols>
    <col min="1" max="1" width="4.25390625" style="430" customWidth="1"/>
    <col min="2" max="2" width="47.375" style="430" customWidth="1"/>
    <col min="3" max="3" width="39.75390625" style="430" customWidth="1"/>
    <col min="4" max="16384" width="9.00390625" style="430" customWidth="1"/>
  </cols>
  <sheetData>
    <row r="1" spans="1:3" s="444" customFormat="1" ht="39.75" customHeight="1">
      <c r="A1" s="1237" t="s">
        <v>572</v>
      </c>
      <c r="B1" s="1238"/>
      <c r="C1" s="1238"/>
    </row>
    <row r="2" spans="1:3" ht="26.25" customHeight="1">
      <c r="A2" s="1239" t="s">
        <v>70</v>
      </c>
      <c r="B2" s="1240"/>
      <c r="C2" s="448" t="s">
        <v>340</v>
      </c>
    </row>
    <row r="3" spans="1:3" s="451" customFormat="1" ht="15" customHeight="1">
      <c r="A3" s="1241" t="s">
        <v>6</v>
      </c>
      <c r="B3" s="1242"/>
      <c r="C3" s="450">
        <v>1</v>
      </c>
    </row>
    <row r="4" spans="1:3" s="452" customFormat="1" ht="19.5" customHeight="1">
      <c r="A4" s="449" t="s">
        <v>52</v>
      </c>
      <c r="B4" s="543" t="s">
        <v>570</v>
      </c>
      <c r="C4" s="405">
        <v>18</v>
      </c>
    </row>
    <row r="5" spans="1:3" s="26" customFormat="1" ht="19.5" customHeight="1">
      <c r="A5" s="453" t="s">
        <v>54</v>
      </c>
      <c r="B5" s="544" t="s">
        <v>168</v>
      </c>
      <c r="C5" s="410">
        <v>0</v>
      </c>
    </row>
    <row r="6" spans="1:3" s="26" customFormat="1" ht="19.5" customHeight="1">
      <c r="A6" s="454" t="s">
        <v>55</v>
      </c>
      <c r="B6" s="544" t="s">
        <v>170</v>
      </c>
      <c r="C6" s="410">
        <v>2</v>
      </c>
    </row>
    <row r="7" spans="1:3" s="26" customFormat="1" ht="19.5" customHeight="1">
      <c r="A7" s="454" t="s">
        <v>141</v>
      </c>
      <c r="B7" s="544" t="s">
        <v>180</v>
      </c>
      <c r="C7" s="410">
        <v>15</v>
      </c>
    </row>
    <row r="8" spans="1:3" s="26" customFormat="1" ht="19.5" customHeight="1">
      <c r="A8" s="454" t="s">
        <v>143</v>
      </c>
      <c r="B8" s="544" t="s">
        <v>172</v>
      </c>
      <c r="C8" s="410">
        <v>1</v>
      </c>
    </row>
    <row r="9" spans="1:3" s="26" customFormat="1" ht="19.5" customHeight="1">
      <c r="A9" s="454" t="s">
        <v>145</v>
      </c>
      <c r="B9" s="544" t="s">
        <v>156</v>
      </c>
      <c r="C9" s="410">
        <v>0</v>
      </c>
    </row>
    <row r="10" spans="1:3" s="26" customFormat="1" ht="19.5" customHeight="1">
      <c r="A10" s="454" t="s">
        <v>147</v>
      </c>
      <c r="B10" s="544" t="s">
        <v>185</v>
      </c>
      <c r="C10" s="410">
        <v>0</v>
      </c>
    </row>
    <row r="11" spans="1:3" s="26" customFormat="1" ht="19.5" customHeight="1">
      <c r="A11" s="454" t="s">
        <v>149</v>
      </c>
      <c r="B11" s="544" t="s">
        <v>158</v>
      </c>
      <c r="C11" s="410">
        <v>0</v>
      </c>
    </row>
    <row r="12" spans="1:3" s="455" customFormat="1" ht="19.5" customHeight="1">
      <c r="A12" s="454" t="s">
        <v>186</v>
      </c>
      <c r="B12" s="544" t="s">
        <v>187</v>
      </c>
      <c r="C12" s="410">
        <v>0</v>
      </c>
    </row>
    <row r="13" spans="1:3" s="455" customFormat="1" ht="19.5" customHeight="1">
      <c r="A13" s="454" t="s">
        <v>576</v>
      </c>
      <c r="B13" s="544" t="s">
        <v>160</v>
      </c>
      <c r="C13" s="410">
        <v>0</v>
      </c>
    </row>
    <row r="14" spans="1:3" s="455" customFormat="1" ht="19.5" customHeight="1">
      <c r="A14" s="449" t="s">
        <v>53</v>
      </c>
      <c r="B14" s="543" t="s">
        <v>568</v>
      </c>
      <c r="C14" s="405">
        <v>0</v>
      </c>
    </row>
    <row r="15" spans="1:3" s="455" customFormat="1" ht="19.5" customHeight="1">
      <c r="A15" s="453" t="s">
        <v>56</v>
      </c>
      <c r="B15" s="544" t="s">
        <v>188</v>
      </c>
      <c r="C15" s="410">
        <v>0</v>
      </c>
    </row>
    <row r="16" spans="1:3" s="455" customFormat="1" ht="19.5" customHeight="1">
      <c r="A16" s="453" t="s">
        <v>57</v>
      </c>
      <c r="B16" s="544" t="s">
        <v>160</v>
      </c>
      <c r="C16" s="410">
        <v>0</v>
      </c>
    </row>
    <row r="17" spans="1:3" s="452" customFormat="1" ht="19.5" customHeight="1">
      <c r="A17" s="449" t="s">
        <v>58</v>
      </c>
      <c r="B17" s="543" t="s">
        <v>150</v>
      </c>
      <c r="C17" s="405">
        <v>0</v>
      </c>
    </row>
    <row r="18" spans="1:3" s="26" customFormat="1" ht="19.5" customHeight="1">
      <c r="A18" s="453" t="s">
        <v>161</v>
      </c>
      <c r="B18" s="544" t="s">
        <v>189</v>
      </c>
      <c r="C18" s="410">
        <v>0</v>
      </c>
    </row>
    <row r="19" spans="1:3" s="26" customFormat="1" ht="30">
      <c r="A19" s="454" t="s">
        <v>163</v>
      </c>
      <c r="B19" s="544" t="s">
        <v>164</v>
      </c>
      <c r="C19" s="410">
        <v>0</v>
      </c>
    </row>
    <row r="20" spans="1:3" s="26" customFormat="1" ht="19.5" customHeight="1">
      <c r="A20" s="454" t="s">
        <v>165</v>
      </c>
      <c r="B20" s="544" t="s">
        <v>166</v>
      </c>
      <c r="C20" s="410">
        <v>0</v>
      </c>
    </row>
    <row r="21" spans="1:3" s="26" customFormat="1" ht="19.5" customHeight="1">
      <c r="A21" s="449" t="s">
        <v>73</v>
      </c>
      <c r="B21" s="543" t="s">
        <v>565</v>
      </c>
      <c r="C21" s="405">
        <v>60</v>
      </c>
    </row>
    <row r="22" spans="1:3" s="26" customFormat="1" ht="19.5" customHeight="1">
      <c r="A22" s="454" t="s">
        <v>167</v>
      </c>
      <c r="B22" s="544" t="s">
        <v>168</v>
      </c>
      <c r="C22" s="410">
        <v>0</v>
      </c>
    </row>
    <row r="23" spans="1:3" s="26" customFormat="1" ht="19.5" customHeight="1">
      <c r="A23" s="454" t="s">
        <v>169</v>
      </c>
      <c r="B23" s="544" t="s">
        <v>170</v>
      </c>
      <c r="C23" s="410">
        <v>2</v>
      </c>
    </row>
    <row r="24" spans="1:3" s="26" customFormat="1" ht="19.5" customHeight="1">
      <c r="A24" s="454" t="s">
        <v>171</v>
      </c>
      <c r="B24" s="544" t="s">
        <v>190</v>
      </c>
      <c r="C24" s="410">
        <v>53</v>
      </c>
    </row>
    <row r="25" spans="1:3" s="26" customFormat="1" ht="19.5" customHeight="1">
      <c r="A25" s="454" t="s">
        <v>173</v>
      </c>
      <c r="B25" s="544" t="s">
        <v>155</v>
      </c>
      <c r="C25" s="410">
        <v>1</v>
      </c>
    </row>
    <row r="26" spans="1:3" s="26" customFormat="1" ht="19.5" customHeight="1">
      <c r="A26" s="454" t="s">
        <v>174</v>
      </c>
      <c r="B26" s="544" t="s">
        <v>191</v>
      </c>
      <c r="C26" s="410">
        <v>0</v>
      </c>
    </row>
    <row r="27" spans="1:3" s="26" customFormat="1" ht="19.5" customHeight="1">
      <c r="A27" s="454" t="s">
        <v>175</v>
      </c>
      <c r="B27" s="544" t="s">
        <v>158</v>
      </c>
      <c r="C27" s="410">
        <v>4</v>
      </c>
    </row>
    <row r="28" spans="1:3" s="26" customFormat="1" ht="19.5" customHeight="1">
      <c r="A28" s="454" t="s">
        <v>192</v>
      </c>
      <c r="B28" s="544" t="s">
        <v>193</v>
      </c>
      <c r="C28" s="410">
        <v>0</v>
      </c>
    </row>
    <row r="29" spans="1:3" s="26" customFormat="1" ht="19.5" customHeight="1">
      <c r="A29" s="449" t="s">
        <v>74</v>
      </c>
      <c r="B29" s="543" t="s">
        <v>569</v>
      </c>
      <c r="C29" s="405">
        <v>335</v>
      </c>
    </row>
    <row r="30" spans="1:3" ht="19.5" customHeight="1">
      <c r="A30" s="454" t="s">
        <v>177</v>
      </c>
      <c r="B30" s="544" t="s">
        <v>168</v>
      </c>
      <c r="C30" s="410">
        <v>327</v>
      </c>
    </row>
    <row r="31" spans="1:3" s="26" customFormat="1" ht="19.5" customHeight="1">
      <c r="A31" s="454" t="s">
        <v>178</v>
      </c>
      <c r="B31" s="544" t="s">
        <v>170</v>
      </c>
      <c r="C31" s="410">
        <v>0</v>
      </c>
    </row>
    <row r="32" spans="1:3" s="26" customFormat="1" ht="19.5" customHeight="1">
      <c r="A32" s="454" t="s">
        <v>179</v>
      </c>
      <c r="B32" s="544" t="s">
        <v>190</v>
      </c>
      <c r="C32" s="410">
        <v>8</v>
      </c>
    </row>
    <row r="33" spans="1:3" s="26" customFormat="1" ht="25.5" customHeight="1">
      <c r="A33" s="1243"/>
      <c r="B33" s="1243"/>
      <c r="C33" s="545" t="str">
        <f>'Thong tin'!B8</f>
        <v>Ninh Thuận, ngày  30 tháng 9 năm 2017</v>
      </c>
    </row>
    <row r="34" spans="1:3" s="26" customFormat="1" ht="18.75">
      <c r="A34" s="1245" t="s">
        <v>4</v>
      </c>
      <c r="B34" s="1245"/>
      <c r="C34" s="546" t="str">
        <f>'Thong tin'!B7</f>
        <v>CỤC TRƯỞNG</v>
      </c>
    </row>
    <row r="35" spans="1:3" s="26" customFormat="1" ht="18.75">
      <c r="A35" s="547"/>
      <c r="B35" s="548"/>
      <c r="C35" s="548"/>
    </row>
    <row r="36" spans="1:3" s="26" customFormat="1" ht="15.75">
      <c r="A36" s="547"/>
      <c r="B36" s="549"/>
      <c r="C36" s="549"/>
    </row>
    <row r="37" spans="1:3" s="26" customFormat="1" ht="15.75">
      <c r="A37" s="547"/>
      <c r="B37" s="547"/>
      <c r="C37" s="547"/>
    </row>
    <row r="38" spans="1:3" ht="15.75">
      <c r="A38" s="550"/>
      <c r="B38" s="551"/>
      <c r="C38" s="552"/>
    </row>
    <row r="39" spans="1:3" ht="15.75">
      <c r="A39" s="553"/>
      <c r="B39" s="552"/>
      <c r="C39" s="553"/>
    </row>
    <row r="40" spans="1:3" s="452" customFormat="1" ht="18.75">
      <c r="A40" s="1244" t="str">
        <f>'Thong tin'!B5</f>
        <v>Trần Minh Tuân</v>
      </c>
      <c r="B40" s="1244"/>
      <c r="C40" s="554" t="str">
        <f>'Thong tin'!B6</f>
        <v>Trần Văn Hiếu</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10">
      <selection activeCell="C11" sqref="C11:N26"/>
    </sheetView>
  </sheetViews>
  <sheetFormatPr defaultColWidth="9.00390625" defaultRowHeight="15.75"/>
  <cols>
    <col min="1" max="1" width="4.125" style="444" customWidth="1"/>
    <col min="2" max="2" width="26.375" style="389" customWidth="1"/>
    <col min="3" max="3" width="12.25390625" style="389" customWidth="1"/>
    <col min="4" max="5" width="9.375" style="389" customWidth="1"/>
    <col min="6" max="6" width="9.50390625" style="389" bestFit="1" customWidth="1"/>
    <col min="7" max="7" width="10.00390625" style="389" customWidth="1"/>
    <col min="8" max="9" width="8.25390625" style="389" customWidth="1"/>
    <col min="10" max="10" width="9.625" style="389" customWidth="1"/>
    <col min="11" max="14" width="8.25390625" style="389" customWidth="1"/>
    <col min="15" max="16384" width="9.00390625" style="389" customWidth="1"/>
  </cols>
  <sheetData>
    <row r="1" spans="1:16" ht="23.25" customHeight="1">
      <c r="A1" s="1249" t="s">
        <v>31</v>
      </c>
      <c r="B1" s="1249"/>
      <c r="C1" s="460"/>
      <c r="D1" s="461" t="s">
        <v>194</v>
      </c>
      <c r="E1" s="461"/>
      <c r="F1" s="461"/>
      <c r="G1" s="461"/>
      <c r="H1" s="461"/>
      <c r="I1" s="461"/>
      <c r="J1" s="462"/>
      <c r="K1" s="426"/>
      <c r="L1" s="428" t="s">
        <v>558</v>
      </c>
      <c r="M1" s="442"/>
      <c r="N1" s="421"/>
      <c r="O1" s="421"/>
      <c r="P1" s="421"/>
    </row>
    <row r="2" spans="1:16" ht="16.5" customHeight="1">
      <c r="A2" s="1250" t="s">
        <v>344</v>
      </c>
      <c r="B2" s="1250"/>
      <c r="C2" s="1250"/>
      <c r="D2" s="1222" t="s">
        <v>118</v>
      </c>
      <c r="E2" s="1222"/>
      <c r="F2" s="1222"/>
      <c r="G2" s="1222"/>
      <c r="H2" s="1222"/>
      <c r="I2" s="1222"/>
      <c r="J2" s="461"/>
      <c r="K2" s="428"/>
      <c r="L2" s="463" t="str">
        <f>'Thong tin'!B4</f>
        <v>CTHADS tỉnh Ninh Thuận</v>
      </c>
      <c r="M2" s="428"/>
      <c r="N2" s="421"/>
      <c r="O2" s="421"/>
      <c r="P2" s="431"/>
    </row>
    <row r="3" spans="1:16" ht="16.5" customHeight="1">
      <c r="A3" s="1250" t="s">
        <v>345</v>
      </c>
      <c r="B3" s="1250"/>
      <c r="C3" s="421"/>
      <c r="D3" s="1223" t="str">
        <f>'Thong tin'!B3</f>
        <v>12 tháng / năm 2017</v>
      </c>
      <c r="E3" s="1223"/>
      <c r="F3" s="1223"/>
      <c r="G3" s="1223"/>
      <c r="H3" s="1223"/>
      <c r="I3" s="1223"/>
      <c r="J3" s="464"/>
      <c r="K3" s="426"/>
      <c r="L3" s="428" t="s">
        <v>524</v>
      </c>
      <c r="M3" s="442"/>
      <c r="N3" s="421"/>
      <c r="O3" s="421"/>
      <c r="P3" s="465"/>
    </row>
    <row r="4" spans="1:16" ht="16.5" customHeight="1">
      <c r="A4" s="442" t="s">
        <v>119</v>
      </c>
      <c r="B4" s="442"/>
      <c r="C4" s="427"/>
      <c r="D4" s="428"/>
      <c r="E4" s="428"/>
      <c r="F4" s="427"/>
      <c r="G4" s="429"/>
      <c r="H4" s="429"/>
      <c r="I4" s="429"/>
      <c r="J4" s="427"/>
      <c r="K4" s="428"/>
      <c r="L4" s="463" t="s">
        <v>412</v>
      </c>
      <c r="M4" s="428"/>
      <c r="N4" s="421"/>
      <c r="O4" s="421"/>
      <c r="P4" s="465"/>
    </row>
    <row r="5" spans="1:16" ht="16.5" customHeight="1">
      <c r="A5" s="430"/>
      <c r="B5" s="427"/>
      <c r="C5" s="466"/>
      <c r="D5" s="427"/>
      <c r="E5" s="427"/>
      <c r="F5" s="431"/>
      <c r="G5" s="432"/>
      <c r="H5" s="432"/>
      <c r="I5" s="432"/>
      <c r="J5" s="431"/>
      <c r="K5" s="433"/>
      <c r="L5" s="433" t="s">
        <v>195</v>
      </c>
      <c r="M5" s="433"/>
      <c r="N5" s="421"/>
      <c r="O5" s="421"/>
      <c r="P5" s="465"/>
    </row>
    <row r="6" spans="1:16" ht="18.75" customHeight="1">
      <c r="A6" s="1195" t="s">
        <v>69</v>
      </c>
      <c r="B6" s="1196"/>
      <c r="C6" s="1202" t="s">
        <v>38</v>
      </c>
      <c r="D6" s="1201" t="s">
        <v>338</v>
      </c>
      <c r="E6" s="1203"/>
      <c r="F6" s="1203"/>
      <c r="G6" s="1203"/>
      <c r="H6" s="1203"/>
      <c r="I6" s="1203"/>
      <c r="J6" s="1203"/>
      <c r="K6" s="1203"/>
      <c r="L6" s="1203"/>
      <c r="M6" s="1203"/>
      <c r="N6" s="1204"/>
      <c r="O6" s="462"/>
      <c r="P6" s="467"/>
    </row>
    <row r="7" spans="1:16" ht="27" customHeight="1">
      <c r="A7" s="1197"/>
      <c r="B7" s="1198"/>
      <c r="C7" s="1202"/>
      <c r="D7" s="1212" t="s">
        <v>196</v>
      </c>
      <c r="E7" s="1207" t="s">
        <v>197</v>
      </c>
      <c r="F7" s="1208"/>
      <c r="G7" s="1209"/>
      <c r="H7" s="1212" t="s">
        <v>198</v>
      </c>
      <c r="I7" s="1212" t="s">
        <v>123</v>
      </c>
      <c r="J7" s="1212" t="s">
        <v>199</v>
      </c>
      <c r="K7" s="1212" t="s">
        <v>125</v>
      </c>
      <c r="L7" s="1212" t="s">
        <v>126</v>
      </c>
      <c r="M7" s="1212" t="s">
        <v>127</v>
      </c>
      <c r="N7" s="1234" t="s">
        <v>128</v>
      </c>
      <c r="O7" s="465"/>
      <c r="P7" s="465"/>
    </row>
    <row r="8" spans="1:16" ht="18" customHeight="1">
      <c r="A8" s="1197"/>
      <c r="B8" s="1198"/>
      <c r="C8" s="1202"/>
      <c r="D8" s="1212"/>
      <c r="E8" s="1214" t="s">
        <v>37</v>
      </c>
      <c r="F8" s="1216" t="s">
        <v>7</v>
      </c>
      <c r="G8" s="1217"/>
      <c r="H8" s="1212"/>
      <c r="I8" s="1212"/>
      <c r="J8" s="1212"/>
      <c r="K8" s="1212"/>
      <c r="L8" s="1212"/>
      <c r="M8" s="1212"/>
      <c r="N8" s="1234"/>
      <c r="O8" s="1248"/>
      <c r="P8" s="1248"/>
    </row>
    <row r="9" spans="1:16" ht="26.25" customHeight="1">
      <c r="A9" s="1199"/>
      <c r="B9" s="1200"/>
      <c r="C9" s="1202"/>
      <c r="D9" s="1213"/>
      <c r="E9" s="1213"/>
      <c r="F9" s="583" t="s">
        <v>200</v>
      </c>
      <c r="G9" s="584" t="s">
        <v>201</v>
      </c>
      <c r="H9" s="1213"/>
      <c r="I9" s="1213"/>
      <c r="J9" s="1213"/>
      <c r="K9" s="1213"/>
      <c r="L9" s="1213"/>
      <c r="M9" s="1213"/>
      <c r="N9" s="1234"/>
      <c r="O9" s="468"/>
      <c r="P9" s="468"/>
    </row>
    <row r="10" spans="1:16" s="471" customFormat="1" ht="20.25" customHeight="1">
      <c r="A10" s="1246" t="s">
        <v>40</v>
      </c>
      <c r="B10" s="1247"/>
      <c r="C10" s="469">
        <v>1</v>
      </c>
      <c r="D10" s="469">
        <v>2</v>
      </c>
      <c r="E10" s="469">
        <v>3</v>
      </c>
      <c r="F10" s="469">
        <v>4</v>
      </c>
      <c r="G10" s="469">
        <v>5</v>
      </c>
      <c r="H10" s="469">
        <v>6</v>
      </c>
      <c r="I10" s="469">
        <v>7</v>
      </c>
      <c r="J10" s="469">
        <v>8</v>
      </c>
      <c r="K10" s="469">
        <v>9</v>
      </c>
      <c r="L10" s="469">
        <v>10</v>
      </c>
      <c r="M10" s="469">
        <v>11</v>
      </c>
      <c r="N10" s="469">
        <v>12</v>
      </c>
      <c r="O10" s="470"/>
      <c r="P10" s="470"/>
    </row>
    <row r="11" spans="1:16" ht="21" customHeight="1">
      <c r="A11" s="528" t="s">
        <v>0</v>
      </c>
      <c r="B11" s="435" t="s">
        <v>131</v>
      </c>
      <c r="C11" s="405">
        <v>24035090</v>
      </c>
      <c r="D11" s="405">
        <v>5400660</v>
      </c>
      <c r="E11" s="405">
        <v>14601479</v>
      </c>
      <c r="F11" s="405">
        <v>8142083</v>
      </c>
      <c r="G11" s="405">
        <v>6459396</v>
      </c>
      <c r="H11" s="405">
        <v>16050</v>
      </c>
      <c r="I11" s="405">
        <v>1147201</v>
      </c>
      <c r="J11" s="405">
        <v>2849799</v>
      </c>
      <c r="K11" s="405">
        <v>18898</v>
      </c>
      <c r="L11" s="405">
        <v>1000</v>
      </c>
      <c r="M11" s="405">
        <v>2</v>
      </c>
      <c r="N11" s="405">
        <v>1</v>
      </c>
      <c r="O11" s="467"/>
      <c r="P11" s="467"/>
    </row>
    <row r="12" spans="1:16" ht="21" customHeight="1">
      <c r="A12" s="529">
        <v>1</v>
      </c>
      <c r="B12" s="438" t="s">
        <v>132</v>
      </c>
      <c r="C12" s="405">
        <v>6737041</v>
      </c>
      <c r="D12" s="410">
        <v>2432801</v>
      </c>
      <c r="E12" s="405">
        <v>3115805</v>
      </c>
      <c r="F12" s="410">
        <v>69822</v>
      </c>
      <c r="G12" s="410">
        <v>3045983</v>
      </c>
      <c r="H12" s="410">
        <v>0</v>
      </c>
      <c r="I12" s="410">
        <v>269586</v>
      </c>
      <c r="J12" s="410">
        <v>903611</v>
      </c>
      <c r="K12" s="410">
        <v>15238</v>
      </c>
      <c r="L12" s="410">
        <v>0</v>
      </c>
      <c r="M12" s="410">
        <v>0</v>
      </c>
      <c r="N12" s="410">
        <v>0</v>
      </c>
      <c r="O12" s="465"/>
      <c r="P12" s="465"/>
    </row>
    <row r="13" spans="1:16" ht="21" customHeight="1">
      <c r="A13" s="529">
        <v>2</v>
      </c>
      <c r="B13" s="438" t="s">
        <v>133</v>
      </c>
      <c r="C13" s="405">
        <v>17298049</v>
      </c>
      <c r="D13" s="410">
        <v>2967859</v>
      </c>
      <c r="E13" s="405">
        <v>11485674</v>
      </c>
      <c r="F13" s="410">
        <v>8072261</v>
      </c>
      <c r="G13" s="410">
        <v>3413413</v>
      </c>
      <c r="H13" s="410">
        <v>16050</v>
      </c>
      <c r="I13" s="410">
        <v>877615</v>
      </c>
      <c r="J13" s="410">
        <v>1946188</v>
      </c>
      <c r="K13" s="410">
        <v>3660</v>
      </c>
      <c r="L13" s="410">
        <v>1000</v>
      </c>
      <c r="M13" s="410">
        <v>2</v>
      </c>
      <c r="N13" s="410">
        <v>1</v>
      </c>
      <c r="O13" s="465"/>
      <c r="P13" s="465"/>
    </row>
    <row r="14" spans="1:16" ht="21" customHeight="1">
      <c r="A14" s="530" t="s">
        <v>1</v>
      </c>
      <c r="B14" s="396" t="s">
        <v>134</v>
      </c>
      <c r="C14" s="405">
        <v>187558</v>
      </c>
      <c r="D14" s="410">
        <v>18623</v>
      </c>
      <c r="E14" s="405">
        <v>80620</v>
      </c>
      <c r="F14" s="410">
        <v>13650</v>
      </c>
      <c r="G14" s="410">
        <v>66970</v>
      </c>
      <c r="H14" s="410">
        <v>0</v>
      </c>
      <c r="I14" s="410">
        <v>30500</v>
      </c>
      <c r="J14" s="410">
        <v>57815</v>
      </c>
      <c r="K14" s="410">
        <v>0</v>
      </c>
      <c r="L14" s="410">
        <v>0</v>
      </c>
      <c r="M14" s="410">
        <v>0</v>
      </c>
      <c r="N14" s="410">
        <v>0</v>
      </c>
      <c r="O14" s="465"/>
      <c r="P14" s="465"/>
    </row>
    <row r="15" spans="1:16" ht="21" customHeight="1">
      <c r="A15" s="530" t="s">
        <v>9</v>
      </c>
      <c r="B15" s="396" t="s">
        <v>135</v>
      </c>
      <c r="C15" s="405">
        <v>0</v>
      </c>
      <c r="D15" s="410">
        <v>0</v>
      </c>
      <c r="E15" s="405">
        <v>0</v>
      </c>
      <c r="F15" s="410">
        <v>0</v>
      </c>
      <c r="G15" s="410">
        <v>0</v>
      </c>
      <c r="H15" s="410">
        <v>0</v>
      </c>
      <c r="I15" s="410">
        <v>0</v>
      </c>
      <c r="J15" s="410">
        <v>0</v>
      </c>
      <c r="K15" s="410">
        <v>0</v>
      </c>
      <c r="L15" s="410">
        <v>0</v>
      </c>
      <c r="M15" s="410">
        <v>0</v>
      </c>
      <c r="N15" s="410">
        <v>0</v>
      </c>
      <c r="O15" s="465"/>
      <c r="P15" s="465"/>
    </row>
    <row r="16" spans="1:16" ht="21" customHeight="1">
      <c r="A16" s="530" t="s">
        <v>136</v>
      </c>
      <c r="B16" s="396" t="s">
        <v>137</v>
      </c>
      <c r="C16" s="405">
        <v>23847532</v>
      </c>
      <c r="D16" s="405">
        <v>5382037</v>
      </c>
      <c r="E16" s="405">
        <v>14520859</v>
      </c>
      <c r="F16" s="405">
        <v>8128433</v>
      </c>
      <c r="G16" s="405">
        <v>6392426</v>
      </c>
      <c r="H16" s="405">
        <v>16050</v>
      </c>
      <c r="I16" s="405">
        <v>1116701</v>
      </c>
      <c r="J16" s="405">
        <v>2791984</v>
      </c>
      <c r="K16" s="405">
        <v>18898</v>
      </c>
      <c r="L16" s="405">
        <v>1000</v>
      </c>
      <c r="M16" s="405">
        <v>2</v>
      </c>
      <c r="N16" s="405">
        <v>1</v>
      </c>
      <c r="O16" s="467"/>
      <c r="P16" s="467"/>
    </row>
    <row r="17" spans="1:16" ht="21" customHeight="1">
      <c r="A17" s="530" t="s">
        <v>52</v>
      </c>
      <c r="B17" s="439" t="s">
        <v>138</v>
      </c>
      <c r="C17" s="405">
        <v>19207189</v>
      </c>
      <c r="D17" s="405">
        <v>4316771</v>
      </c>
      <c r="E17" s="405">
        <v>11891865</v>
      </c>
      <c r="F17" s="405">
        <v>7853697</v>
      </c>
      <c r="G17" s="405">
        <v>4038168</v>
      </c>
      <c r="H17" s="405">
        <v>16050</v>
      </c>
      <c r="I17" s="405">
        <v>1015900</v>
      </c>
      <c r="J17" s="405">
        <v>1950695</v>
      </c>
      <c r="K17" s="405">
        <v>14905</v>
      </c>
      <c r="L17" s="405">
        <v>1000</v>
      </c>
      <c r="M17" s="405">
        <v>2</v>
      </c>
      <c r="N17" s="405">
        <v>1</v>
      </c>
      <c r="O17" s="467"/>
      <c r="P17" s="462"/>
    </row>
    <row r="18" spans="1:16" ht="21" customHeight="1">
      <c r="A18" s="529" t="s">
        <v>54</v>
      </c>
      <c r="B18" s="438" t="s">
        <v>139</v>
      </c>
      <c r="C18" s="405">
        <v>15315276</v>
      </c>
      <c r="D18" s="410">
        <v>2576380</v>
      </c>
      <c r="E18" s="405">
        <v>10391910</v>
      </c>
      <c r="F18" s="410">
        <v>7797346</v>
      </c>
      <c r="G18" s="410">
        <v>2594564</v>
      </c>
      <c r="H18" s="410">
        <v>16050</v>
      </c>
      <c r="I18" s="410">
        <v>833138</v>
      </c>
      <c r="J18" s="410">
        <v>1494135</v>
      </c>
      <c r="K18" s="410">
        <v>3660</v>
      </c>
      <c r="L18" s="410">
        <v>0</v>
      </c>
      <c r="M18" s="410">
        <v>2</v>
      </c>
      <c r="N18" s="410">
        <v>1</v>
      </c>
      <c r="O18" s="465"/>
      <c r="P18" s="421"/>
    </row>
    <row r="19" spans="1:16" ht="21" customHeight="1">
      <c r="A19" s="529" t="s">
        <v>55</v>
      </c>
      <c r="B19" s="438" t="s">
        <v>140</v>
      </c>
      <c r="C19" s="405">
        <v>502712</v>
      </c>
      <c r="D19" s="410">
        <v>254035</v>
      </c>
      <c r="E19" s="405">
        <v>57682</v>
      </c>
      <c r="F19" s="410">
        <v>0</v>
      </c>
      <c r="G19" s="410">
        <v>57682</v>
      </c>
      <c r="H19" s="410">
        <v>0</v>
      </c>
      <c r="I19" s="410">
        <v>0</v>
      </c>
      <c r="J19" s="410">
        <v>183962</v>
      </c>
      <c r="K19" s="410">
        <v>7033</v>
      </c>
      <c r="L19" s="410">
        <v>0</v>
      </c>
      <c r="M19" s="410">
        <v>0</v>
      </c>
      <c r="N19" s="410">
        <v>0</v>
      </c>
      <c r="O19" s="465"/>
      <c r="P19" s="421"/>
    </row>
    <row r="20" spans="1:16" ht="21" customHeight="1">
      <c r="A20" s="529" t="s">
        <v>141</v>
      </c>
      <c r="B20" s="438" t="s">
        <v>202</v>
      </c>
      <c r="C20" s="405">
        <v>87544</v>
      </c>
      <c r="D20" s="410">
        <v>17516</v>
      </c>
      <c r="E20" s="405">
        <v>68123</v>
      </c>
      <c r="F20" s="410">
        <v>0</v>
      </c>
      <c r="G20" s="410">
        <v>68123</v>
      </c>
      <c r="H20" s="410">
        <v>0</v>
      </c>
      <c r="I20" s="410">
        <v>1905</v>
      </c>
      <c r="J20" s="410">
        <v>0</v>
      </c>
      <c r="K20" s="410">
        <v>0</v>
      </c>
      <c r="L20" s="410">
        <v>0</v>
      </c>
      <c r="M20" s="410">
        <v>0</v>
      </c>
      <c r="N20" s="410">
        <v>0</v>
      </c>
      <c r="O20" s="465"/>
      <c r="P20" s="421"/>
    </row>
    <row r="21" spans="1:16" ht="15.75">
      <c r="A21" s="529" t="s">
        <v>143</v>
      </c>
      <c r="B21" s="438" t="s">
        <v>142</v>
      </c>
      <c r="C21" s="405">
        <v>3301457</v>
      </c>
      <c r="D21" s="410">
        <v>1468840</v>
      </c>
      <c r="E21" s="405">
        <v>1373950</v>
      </c>
      <c r="F21" s="410">
        <v>56351</v>
      </c>
      <c r="G21" s="410">
        <v>1317599</v>
      </c>
      <c r="H21" s="410">
        <v>0</v>
      </c>
      <c r="I21" s="410">
        <v>180857</v>
      </c>
      <c r="J21" s="410">
        <v>272598</v>
      </c>
      <c r="K21" s="410">
        <v>4212</v>
      </c>
      <c r="L21" s="410">
        <v>1000</v>
      </c>
      <c r="M21" s="410">
        <v>0</v>
      </c>
      <c r="N21" s="410">
        <v>0</v>
      </c>
      <c r="O21" s="465"/>
      <c r="P21" s="421"/>
    </row>
    <row r="22" spans="1:16" ht="21" customHeight="1">
      <c r="A22" s="529" t="s">
        <v>145</v>
      </c>
      <c r="B22" s="438" t="s">
        <v>144</v>
      </c>
      <c r="C22" s="405">
        <v>0</v>
      </c>
      <c r="D22" s="410">
        <v>0</v>
      </c>
      <c r="E22" s="405">
        <v>0</v>
      </c>
      <c r="F22" s="410">
        <v>0</v>
      </c>
      <c r="G22" s="410">
        <v>0</v>
      </c>
      <c r="H22" s="410">
        <v>0</v>
      </c>
      <c r="I22" s="410">
        <v>0</v>
      </c>
      <c r="J22" s="410">
        <v>0</v>
      </c>
      <c r="K22" s="410">
        <v>0</v>
      </c>
      <c r="L22" s="410">
        <v>0</v>
      </c>
      <c r="M22" s="410">
        <v>0</v>
      </c>
      <c r="N22" s="410">
        <v>0</v>
      </c>
      <c r="O22" s="465"/>
      <c r="P22" s="421"/>
    </row>
    <row r="23" spans="1:16" ht="21" customHeight="1">
      <c r="A23" s="529" t="s">
        <v>147</v>
      </c>
      <c r="B23" s="438" t="s">
        <v>146</v>
      </c>
      <c r="C23" s="405">
        <v>0</v>
      </c>
      <c r="D23" s="410">
        <v>0</v>
      </c>
      <c r="E23" s="405">
        <v>0</v>
      </c>
      <c r="F23" s="410">
        <v>0</v>
      </c>
      <c r="G23" s="410">
        <v>0</v>
      </c>
      <c r="H23" s="410">
        <v>0</v>
      </c>
      <c r="I23" s="410">
        <v>0</v>
      </c>
      <c r="J23" s="410">
        <v>0</v>
      </c>
      <c r="K23" s="410">
        <v>0</v>
      </c>
      <c r="L23" s="410">
        <v>0</v>
      </c>
      <c r="M23" s="410">
        <v>0</v>
      </c>
      <c r="N23" s="410">
        <v>0</v>
      </c>
      <c r="O23" s="465"/>
      <c r="P23" s="421"/>
    </row>
    <row r="24" spans="1:16" ht="25.5">
      <c r="A24" s="529" t="s">
        <v>149</v>
      </c>
      <c r="B24" s="440" t="s">
        <v>148</v>
      </c>
      <c r="C24" s="405">
        <v>0</v>
      </c>
      <c r="D24" s="410">
        <v>0</v>
      </c>
      <c r="E24" s="405">
        <v>0</v>
      </c>
      <c r="F24" s="410">
        <v>0</v>
      </c>
      <c r="G24" s="410">
        <v>0</v>
      </c>
      <c r="H24" s="410">
        <v>0</v>
      </c>
      <c r="I24" s="410">
        <v>0</v>
      </c>
      <c r="J24" s="410">
        <v>0</v>
      </c>
      <c r="K24" s="410">
        <v>0</v>
      </c>
      <c r="L24" s="410">
        <v>0</v>
      </c>
      <c r="M24" s="410">
        <v>0</v>
      </c>
      <c r="N24" s="410">
        <v>0</v>
      </c>
      <c r="O24" s="465"/>
      <c r="P24" s="421"/>
    </row>
    <row r="25" spans="1:16" ht="21" customHeight="1">
      <c r="A25" s="529" t="s">
        <v>186</v>
      </c>
      <c r="B25" s="438" t="s">
        <v>150</v>
      </c>
      <c r="C25" s="405">
        <v>200</v>
      </c>
      <c r="D25" s="410">
        <v>0</v>
      </c>
      <c r="E25" s="405">
        <v>200</v>
      </c>
      <c r="F25" s="410">
        <v>0</v>
      </c>
      <c r="G25" s="410">
        <v>200</v>
      </c>
      <c r="H25" s="410">
        <v>0</v>
      </c>
      <c r="I25" s="410">
        <v>0</v>
      </c>
      <c r="J25" s="410">
        <v>0</v>
      </c>
      <c r="K25" s="410">
        <v>0</v>
      </c>
      <c r="L25" s="410">
        <v>0</v>
      </c>
      <c r="M25" s="410">
        <v>0</v>
      </c>
      <c r="N25" s="410">
        <v>0</v>
      </c>
      <c r="O25" s="465"/>
      <c r="P25" s="421"/>
    </row>
    <row r="26" spans="1:16" ht="21" customHeight="1">
      <c r="A26" s="530" t="s">
        <v>53</v>
      </c>
      <c r="B26" s="396" t="s">
        <v>151</v>
      </c>
      <c r="C26" s="405">
        <v>4640343</v>
      </c>
      <c r="D26" s="405">
        <v>1065266</v>
      </c>
      <c r="E26" s="405">
        <v>2628994</v>
      </c>
      <c r="F26" s="405">
        <v>274736</v>
      </c>
      <c r="G26" s="405">
        <v>2354258</v>
      </c>
      <c r="H26" s="405">
        <v>0</v>
      </c>
      <c r="I26" s="405">
        <v>100801</v>
      </c>
      <c r="J26" s="405">
        <v>841289</v>
      </c>
      <c r="K26" s="405">
        <v>3993</v>
      </c>
      <c r="L26" s="405">
        <v>0</v>
      </c>
      <c r="M26" s="405">
        <v>0</v>
      </c>
      <c r="N26" s="405">
        <v>0</v>
      </c>
      <c r="O26" s="467"/>
      <c r="P26" s="462"/>
    </row>
    <row r="27" spans="1:16" ht="30.75" customHeight="1">
      <c r="A27" s="555" t="s">
        <v>556</v>
      </c>
      <c r="B27" s="473" t="s">
        <v>203</v>
      </c>
      <c r="C27" s="888">
        <f>(C18+C19+C20)/C17</f>
        <v>0.8281030607862504</v>
      </c>
      <c r="D27" s="889">
        <f aca="true" t="shared" si="0" ref="D27:N27">(D18+D19+D20)/D17</f>
        <v>0.6597364094597559</v>
      </c>
      <c r="E27" s="888">
        <f t="shared" si="0"/>
        <v>0.884446215963602</v>
      </c>
      <c r="F27" s="889">
        <f t="shared" si="0"/>
        <v>0.9928249078109329</v>
      </c>
      <c r="G27" s="889">
        <f t="shared" si="0"/>
        <v>0.6736641467120734</v>
      </c>
      <c r="H27" s="889">
        <f t="shared" si="0"/>
        <v>1</v>
      </c>
      <c r="I27" s="889">
        <f t="shared" si="0"/>
        <v>0.8219736194507333</v>
      </c>
      <c r="J27" s="889">
        <f t="shared" si="0"/>
        <v>0.8602559600552624</v>
      </c>
      <c r="K27" s="889">
        <f t="shared" si="0"/>
        <v>0.717410265011741</v>
      </c>
      <c r="L27" s="889">
        <f t="shared" si="0"/>
        <v>0</v>
      </c>
      <c r="M27" s="889">
        <f t="shared" si="0"/>
        <v>1</v>
      </c>
      <c r="N27" s="889">
        <f t="shared" si="0"/>
        <v>1</v>
      </c>
      <c r="O27" s="465"/>
      <c r="P27" s="421"/>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85" zoomScaleNormal="80" zoomScaleSheetLayoutView="85" zoomScalePageLayoutView="0" workbookViewId="0" topLeftCell="A13">
      <selection activeCell="C4" sqref="C4:C29"/>
    </sheetView>
  </sheetViews>
  <sheetFormatPr defaultColWidth="9.00390625" defaultRowHeight="15.75"/>
  <cols>
    <col min="1" max="1" width="4.25390625" style="430" customWidth="1"/>
    <col min="2" max="2" width="45.50390625" style="430" customWidth="1"/>
    <col min="3" max="3" width="41.75390625" style="430" customWidth="1"/>
    <col min="4" max="4" width="9.875" style="430" bestFit="1" customWidth="1"/>
    <col min="5" max="16384" width="9.00390625" style="430" customWidth="1"/>
  </cols>
  <sheetData>
    <row r="1" spans="1:3" s="444" customFormat="1" ht="36" customHeight="1">
      <c r="A1" s="1237" t="s">
        <v>205</v>
      </c>
      <c r="B1" s="1238"/>
      <c r="C1" s="1238"/>
    </row>
    <row r="2" spans="1:3" s="452" customFormat="1" ht="21.75" customHeight="1">
      <c r="A2" s="1252" t="s">
        <v>70</v>
      </c>
      <c r="B2" s="1253"/>
      <c r="C2" s="474" t="s">
        <v>342</v>
      </c>
    </row>
    <row r="3" spans="1:3" s="452" customFormat="1" ht="24.75" customHeight="1">
      <c r="A3" s="1254" t="s">
        <v>6</v>
      </c>
      <c r="B3" s="1255"/>
      <c r="C3" s="19">
        <v>1</v>
      </c>
    </row>
    <row r="4" spans="1:3" ht="21" customHeight="1">
      <c r="A4" s="449" t="s">
        <v>52</v>
      </c>
      <c r="B4" s="543" t="s">
        <v>570</v>
      </c>
      <c r="C4" s="405">
        <v>0</v>
      </c>
    </row>
    <row r="5" spans="1:3" s="26" customFormat="1" ht="21" customHeight="1">
      <c r="A5" s="454" t="s">
        <v>54</v>
      </c>
      <c r="B5" s="544" t="s">
        <v>153</v>
      </c>
      <c r="C5" s="410">
        <v>0</v>
      </c>
    </row>
    <row r="6" spans="1:3" s="26" customFormat="1" ht="21" customHeight="1">
      <c r="A6" s="454" t="s">
        <v>55</v>
      </c>
      <c r="B6" s="544" t="s">
        <v>154</v>
      </c>
      <c r="C6" s="410">
        <v>0</v>
      </c>
    </row>
    <row r="7" spans="1:3" s="26" customFormat="1" ht="21" customHeight="1">
      <c r="A7" s="454" t="s">
        <v>141</v>
      </c>
      <c r="B7" s="544" t="s">
        <v>155</v>
      </c>
      <c r="C7" s="410">
        <v>0</v>
      </c>
    </row>
    <row r="8" spans="1:3" s="26" customFormat="1" ht="21" customHeight="1">
      <c r="A8" s="454" t="s">
        <v>143</v>
      </c>
      <c r="B8" s="544" t="s">
        <v>156</v>
      </c>
      <c r="C8" s="410">
        <v>0</v>
      </c>
    </row>
    <row r="9" spans="1:3" s="26" customFormat="1" ht="21" customHeight="1">
      <c r="A9" s="454" t="s">
        <v>145</v>
      </c>
      <c r="B9" s="544" t="s">
        <v>157</v>
      </c>
      <c r="C9" s="410">
        <v>0</v>
      </c>
    </row>
    <row r="10" spans="1:3" s="26" customFormat="1" ht="21" customHeight="1">
      <c r="A10" s="454" t="s">
        <v>147</v>
      </c>
      <c r="B10" s="544" t="s">
        <v>158</v>
      </c>
      <c r="C10" s="410">
        <v>0</v>
      </c>
    </row>
    <row r="11" spans="1:3" s="26" customFormat="1" ht="21" customHeight="1">
      <c r="A11" s="454" t="s">
        <v>149</v>
      </c>
      <c r="B11" s="544" t="s">
        <v>160</v>
      </c>
      <c r="C11" s="410">
        <v>0</v>
      </c>
    </row>
    <row r="12" spans="1:3" s="455" customFormat="1" ht="21" customHeight="1">
      <c r="A12" s="449" t="s">
        <v>53</v>
      </c>
      <c r="B12" s="543" t="s">
        <v>566</v>
      </c>
      <c r="C12" s="405">
        <v>0</v>
      </c>
    </row>
    <row r="13" spans="1:3" s="26" customFormat="1" ht="21" customHeight="1">
      <c r="A13" s="453" t="s">
        <v>56</v>
      </c>
      <c r="B13" s="544" t="s">
        <v>159</v>
      </c>
      <c r="C13" s="410">
        <v>0</v>
      </c>
    </row>
    <row r="14" spans="1:3" ht="21" customHeight="1">
      <c r="A14" s="454" t="s">
        <v>57</v>
      </c>
      <c r="B14" s="544" t="s">
        <v>160</v>
      </c>
      <c r="C14" s="410">
        <v>0</v>
      </c>
    </row>
    <row r="15" spans="1:3" ht="21" customHeight="1">
      <c r="A15" s="449" t="s">
        <v>58</v>
      </c>
      <c r="B15" s="556" t="s">
        <v>150</v>
      </c>
      <c r="C15" s="405">
        <v>200</v>
      </c>
    </row>
    <row r="16" spans="1:3" ht="21" customHeight="1">
      <c r="A16" s="454" t="s">
        <v>161</v>
      </c>
      <c r="B16" s="544" t="s">
        <v>189</v>
      </c>
      <c r="C16" s="410">
        <v>200</v>
      </c>
    </row>
    <row r="17" spans="1:3" s="26" customFormat="1" ht="30">
      <c r="A17" s="454" t="s">
        <v>163</v>
      </c>
      <c r="B17" s="544" t="s">
        <v>164</v>
      </c>
      <c r="C17" s="410">
        <v>0</v>
      </c>
    </row>
    <row r="18" spans="1:3" s="26" customFormat="1" ht="21" customHeight="1">
      <c r="A18" s="454" t="s">
        <v>165</v>
      </c>
      <c r="B18" s="544" t="s">
        <v>166</v>
      </c>
      <c r="C18" s="410">
        <v>0</v>
      </c>
    </row>
    <row r="19" spans="1:3" s="26" customFormat="1" ht="21" customHeight="1">
      <c r="A19" s="449" t="s">
        <v>73</v>
      </c>
      <c r="B19" s="543" t="s">
        <v>571</v>
      </c>
      <c r="C19" s="405">
        <v>502712</v>
      </c>
    </row>
    <row r="20" spans="1:3" s="26" customFormat="1" ht="21" customHeight="1">
      <c r="A20" s="454" t="s">
        <v>167</v>
      </c>
      <c r="B20" s="544" t="s">
        <v>168</v>
      </c>
      <c r="C20" s="410">
        <v>1645</v>
      </c>
    </row>
    <row r="21" spans="1:3" s="26" customFormat="1" ht="21" customHeight="1">
      <c r="A21" s="454" t="s">
        <v>169</v>
      </c>
      <c r="B21" s="544" t="s">
        <v>170</v>
      </c>
      <c r="C21" s="410">
        <v>0</v>
      </c>
    </row>
    <row r="22" spans="1:3" s="26" customFormat="1" ht="21" customHeight="1">
      <c r="A22" s="454" t="s">
        <v>171</v>
      </c>
      <c r="B22" s="544" t="s">
        <v>172</v>
      </c>
      <c r="C22" s="410">
        <v>238398</v>
      </c>
    </row>
    <row r="23" spans="1:3" s="26" customFormat="1" ht="21" customHeight="1">
      <c r="A23" s="454" t="s">
        <v>173</v>
      </c>
      <c r="B23" s="544" t="s">
        <v>156</v>
      </c>
      <c r="C23" s="410">
        <v>0</v>
      </c>
    </row>
    <row r="24" spans="1:3" s="26" customFormat="1" ht="21" customHeight="1">
      <c r="A24" s="454" t="s">
        <v>174</v>
      </c>
      <c r="B24" s="544" t="s">
        <v>204</v>
      </c>
      <c r="C24" s="410">
        <v>64985</v>
      </c>
    </row>
    <row r="25" spans="1:3" s="26" customFormat="1" ht="21" customHeight="1">
      <c r="A25" s="454" t="s">
        <v>175</v>
      </c>
      <c r="B25" s="544" t="s">
        <v>176</v>
      </c>
      <c r="C25" s="410">
        <v>197684</v>
      </c>
    </row>
    <row r="26" spans="1:4" s="26" customFormat="1" ht="21" customHeight="1">
      <c r="A26" s="449" t="s">
        <v>74</v>
      </c>
      <c r="B26" s="543" t="s">
        <v>569</v>
      </c>
      <c r="C26" s="405">
        <v>4640343</v>
      </c>
      <c r="D26" s="410"/>
    </row>
    <row r="27" spans="1:4" s="26" customFormat="1" ht="21" customHeight="1">
      <c r="A27" s="454" t="s">
        <v>177</v>
      </c>
      <c r="B27" s="544" t="s">
        <v>168</v>
      </c>
      <c r="C27" s="410">
        <v>4563338</v>
      </c>
      <c r="D27" s="410">
        <f>C27+PT04!C30</f>
        <v>93394589</v>
      </c>
    </row>
    <row r="28" spans="1:4" ht="21" customHeight="1">
      <c r="A28" s="454" t="s">
        <v>178</v>
      </c>
      <c r="B28" s="544" t="s">
        <v>170</v>
      </c>
      <c r="C28" s="410">
        <v>0</v>
      </c>
      <c r="D28" s="410">
        <f>C28+PT04!C31</f>
        <v>0</v>
      </c>
    </row>
    <row r="29" spans="1:4" s="26" customFormat="1" ht="21" customHeight="1">
      <c r="A29" s="454" t="s">
        <v>179</v>
      </c>
      <c r="B29" s="544" t="s">
        <v>180</v>
      </c>
      <c r="C29" s="410">
        <v>77005</v>
      </c>
      <c r="D29" s="410">
        <f>C29+PT04!C32</f>
        <v>1129882</v>
      </c>
    </row>
    <row r="30" spans="1:3" s="452" customFormat="1" ht="27" customHeight="1">
      <c r="A30" s="1251"/>
      <c r="B30" s="1251"/>
      <c r="C30" s="884" t="str">
        <f>'Thong tin'!B8</f>
        <v>Ninh Thuận, ngày  30 tháng 9 năm 2017</v>
      </c>
    </row>
    <row r="31" spans="1:3" s="452" customFormat="1" ht="15.75" customHeight="1">
      <c r="A31" s="1244" t="s">
        <v>181</v>
      </c>
      <c r="B31" s="1244"/>
      <c r="C31" s="546" t="str">
        <f>'Thong tin'!B7</f>
        <v>CỤC TRƯỞNG</v>
      </c>
    </row>
    <row r="32" spans="1:3" s="478" customFormat="1" ht="18.75">
      <c r="A32" s="557"/>
      <c r="B32" s="558"/>
      <c r="C32" s="559"/>
    </row>
    <row r="33" spans="1:3" s="452" customFormat="1" ht="15.75" customHeight="1">
      <c r="A33" s="557"/>
      <c r="B33" s="560"/>
      <c r="C33" s="557"/>
    </row>
    <row r="34" spans="1:3" s="452" customFormat="1" ht="15.75" customHeight="1">
      <c r="A34" s="557"/>
      <c r="B34" s="560"/>
      <c r="C34" s="557"/>
    </row>
    <row r="35" spans="1:3" s="452" customFormat="1" ht="15.75" customHeight="1">
      <c r="A35" s="557"/>
      <c r="B35" s="561"/>
      <c r="C35" s="559"/>
    </row>
    <row r="36" spans="1:3" s="452" customFormat="1" ht="15.75" customHeight="1">
      <c r="A36" s="557"/>
      <c r="B36" s="560"/>
      <c r="C36" s="557"/>
    </row>
    <row r="37" spans="1:3" s="452" customFormat="1" ht="18.75" hidden="1">
      <c r="A37" s="562" t="s">
        <v>47</v>
      </c>
      <c r="B37" s="563"/>
      <c r="C37" s="563"/>
    </row>
    <row r="38" spans="1:3" s="452" customFormat="1" ht="18.75" hidden="1">
      <c r="A38" s="557"/>
      <c r="B38" s="557" t="s">
        <v>50</v>
      </c>
      <c r="C38" s="557"/>
    </row>
    <row r="39" spans="1:3" s="452" customFormat="1" ht="18.75" hidden="1">
      <c r="A39" s="557"/>
      <c r="B39" s="557" t="s">
        <v>64</v>
      </c>
      <c r="C39" s="557"/>
    </row>
    <row r="40" spans="1:3" s="452" customFormat="1" ht="18.75" hidden="1">
      <c r="A40" s="557"/>
      <c r="B40" s="557" t="s">
        <v>62</v>
      </c>
      <c r="C40" s="557"/>
    </row>
    <row r="41" spans="1:3" s="452" customFormat="1" ht="18.75" hidden="1">
      <c r="A41" s="557"/>
      <c r="B41" s="557" t="s">
        <v>65</v>
      </c>
      <c r="C41" s="557"/>
    </row>
    <row r="42" spans="1:3" s="452" customFormat="1" ht="18.75">
      <c r="A42" s="557"/>
      <c r="B42" s="557"/>
      <c r="C42" s="557"/>
    </row>
    <row r="43" spans="1:3" s="452" customFormat="1" ht="18.75">
      <c r="A43" s="1244" t="str">
        <f>'Thong tin'!B5</f>
        <v>Trần Minh Tuân</v>
      </c>
      <c r="B43" s="1244"/>
      <c r="C43" s="554" t="str">
        <f>'Thong tin'!B6</f>
        <v>Trần Văn Hiếu</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C11" sqref="C11:O25"/>
    </sheetView>
  </sheetViews>
  <sheetFormatPr defaultColWidth="9.00390625" defaultRowHeight="15.75"/>
  <cols>
    <col min="1" max="1" width="3.625" style="444" customWidth="1"/>
    <col min="2" max="2" width="19.375" style="389" customWidth="1"/>
    <col min="3" max="3" width="11.00390625" style="389" customWidth="1"/>
    <col min="4" max="4" width="10.50390625" style="389" customWidth="1"/>
    <col min="5" max="5" width="9.00390625" style="389" customWidth="1"/>
    <col min="6" max="6" width="7.625" style="389" customWidth="1"/>
    <col min="7" max="7" width="8.875" style="389" customWidth="1"/>
    <col min="8" max="8" width="7.625" style="389" customWidth="1"/>
    <col min="9" max="9" width="8.625" style="389" customWidth="1"/>
    <col min="10" max="10" width="10.75390625" style="389" customWidth="1"/>
    <col min="11" max="11" width="8.125" style="389" customWidth="1"/>
    <col min="12" max="13" width="7.125" style="389" customWidth="1"/>
    <col min="14" max="15" width="7.625" style="389" customWidth="1"/>
    <col min="16" max="16384" width="9.00390625" style="389" customWidth="1"/>
  </cols>
  <sheetData>
    <row r="1" spans="1:17" ht="24.75" customHeight="1">
      <c r="A1" s="1221" t="s">
        <v>32</v>
      </c>
      <c r="B1" s="1221"/>
      <c r="C1" s="422"/>
      <c r="D1" s="1222" t="s">
        <v>194</v>
      </c>
      <c r="E1" s="1222"/>
      <c r="F1" s="1222"/>
      <c r="G1" s="1222"/>
      <c r="H1" s="1222"/>
      <c r="I1" s="1222"/>
      <c r="J1" s="1222"/>
      <c r="K1" s="1222"/>
      <c r="L1" s="1218" t="s">
        <v>558</v>
      </c>
      <c r="M1" s="1218"/>
      <c r="N1" s="1218"/>
      <c r="O1" s="1218"/>
      <c r="P1" s="421"/>
      <c r="Q1" s="421"/>
    </row>
    <row r="2" spans="1:17" ht="16.5" customHeight="1">
      <c r="A2" s="1250" t="s">
        <v>344</v>
      </c>
      <c r="B2" s="1250"/>
      <c r="C2" s="1250"/>
      <c r="D2" s="1222" t="s">
        <v>183</v>
      </c>
      <c r="E2" s="1222"/>
      <c r="F2" s="1222"/>
      <c r="G2" s="1222"/>
      <c r="H2" s="1222"/>
      <c r="I2" s="1222"/>
      <c r="J2" s="1222"/>
      <c r="K2" s="1222"/>
      <c r="L2" s="1219" t="str">
        <f>'Thong tin'!B4</f>
        <v>CTHADS tỉnh Ninh Thuận</v>
      </c>
      <c r="M2" s="1219"/>
      <c r="N2" s="1219"/>
      <c r="O2" s="1219"/>
      <c r="P2" s="421"/>
      <c r="Q2" s="431"/>
    </row>
    <row r="3" spans="1:17" ht="16.5" customHeight="1">
      <c r="A3" s="1250" t="s">
        <v>345</v>
      </c>
      <c r="B3" s="1250"/>
      <c r="C3" s="421"/>
      <c r="D3" s="1223" t="str">
        <f>'Thong tin'!B3</f>
        <v>12 tháng / năm 2017</v>
      </c>
      <c r="E3" s="1223"/>
      <c r="F3" s="1223"/>
      <c r="G3" s="1223"/>
      <c r="H3" s="1223"/>
      <c r="I3" s="1223"/>
      <c r="J3" s="1223"/>
      <c r="K3" s="1223"/>
      <c r="L3" s="1218" t="s">
        <v>524</v>
      </c>
      <c r="M3" s="1218"/>
      <c r="N3" s="1218"/>
      <c r="O3" s="1218"/>
      <c r="P3" s="421"/>
      <c r="Q3" s="465"/>
    </row>
    <row r="4" spans="1:17" ht="16.5" customHeight="1">
      <c r="A4" s="425" t="s">
        <v>119</v>
      </c>
      <c r="B4" s="426"/>
      <c r="C4" s="427"/>
      <c r="D4" s="428"/>
      <c r="E4" s="428"/>
      <c r="F4" s="427"/>
      <c r="G4" s="429"/>
      <c r="H4" s="429"/>
      <c r="I4" s="429"/>
      <c r="J4" s="427"/>
      <c r="K4" s="428"/>
      <c r="L4" s="1219" t="s">
        <v>412</v>
      </c>
      <c r="M4" s="1219"/>
      <c r="N4" s="1219"/>
      <c r="O4" s="1219"/>
      <c r="P4" s="421"/>
      <c r="Q4" s="465"/>
    </row>
    <row r="5" spans="1:17" ht="16.5" customHeight="1">
      <c r="A5" s="430"/>
      <c r="B5" s="427"/>
      <c r="C5" s="427"/>
      <c r="D5" s="427"/>
      <c r="E5" s="427"/>
      <c r="F5" s="431"/>
      <c r="G5" s="432"/>
      <c r="H5" s="432"/>
      <c r="I5" s="432"/>
      <c r="J5" s="431"/>
      <c r="K5" s="433"/>
      <c r="L5" s="433"/>
      <c r="M5" s="433" t="s">
        <v>195</v>
      </c>
      <c r="N5" s="479"/>
      <c r="O5" s="421"/>
      <c r="P5" s="421"/>
      <c r="Q5" s="465"/>
    </row>
    <row r="6" spans="1:17" ht="18.75" customHeight="1">
      <c r="A6" s="1195" t="s">
        <v>69</v>
      </c>
      <c r="B6" s="1196"/>
      <c r="C6" s="1201" t="s">
        <v>38</v>
      </c>
      <c r="D6" s="1201" t="s">
        <v>337</v>
      </c>
      <c r="E6" s="1203"/>
      <c r="F6" s="1203"/>
      <c r="G6" s="1203"/>
      <c r="H6" s="1203"/>
      <c r="I6" s="1203"/>
      <c r="J6" s="1203"/>
      <c r="K6" s="1203"/>
      <c r="L6" s="1203"/>
      <c r="M6" s="1203"/>
      <c r="N6" s="1203"/>
      <c r="O6" s="1204"/>
      <c r="P6" s="462"/>
      <c r="Q6" s="467"/>
    </row>
    <row r="7" spans="1:17" ht="20.25" customHeight="1">
      <c r="A7" s="1197"/>
      <c r="B7" s="1198"/>
      <c r="C7" s="1202"/>
      <c r="D7" s="1205" t="s">
        <v>120</v>
      </c>
      <c r="E7" s="1207" t="s">
        <v>121</v>
      </c>
      <c r="F7" s="1208"/>
      <c r="G7" s="1209"/>
      <c r="H7" s="1212" t="s">
        <v>122</v>
      </c>
      <c r="I7" s="1212" t="s">
        <v>123</v>
      </c>
      <c r="J7" s="1212" t="s">
        <v>199</v>
      </c>
      <c r="K7" s="1212" t="s">
        <v>125</v>
      </c>
      <c r="L7" s="1212" t="s">
        <v>126</v>
      </c>
      <c r="M7" s="1212" t="s">
        <v>127</v>
      </c>
      <c r="N7" s="1212" t="s">
        <v>184</v>
      </c>
      <c r="O7" s="1212" t="s">
        <v>128</v>
      </c>
      <c r="P7" s="465"/>
      <c r="Q7" s="465"/>
    </row>
    <row r="8" spans="1:17" ht="21.75" customHeight="1">
      <c r="A8" s="1197"/>
      <c r="B8" s="1198"/>
      <c r="C8" s="1202"/>
      <c r="D8" s="1205"/>
      <c r="E8" s="1214" t="s">
        <v>37</v>
      </c>
      <c r="F8" s="1216" t="s">
        <v>7</v>
      </c>
      <c r="G8" s="1217"/>
      <c r="H8" s="1212"/>
      <c r="I8" s="1212"/>
      <c r="J8" s="1212"/>
      <c r="K8" s="1212"/>
      <c r="L8" s="1212"/>
      <c r="M8" s="1212"/>
      <c r="N8" s="1212"/>
      <c r="O8" s="1212"/>
      <c r="P8" s="1248"/>
      <c r="Q8" s="1248"/>
    </row>
    <row r="9" spans="1:17" ht="21.75" customHeight="1">
      <c r="A9" s="1199"/>
      <c r="B9" s="1200"/>
      <c r="C9" s="1202"/>
      <c r="D9" s="1206"/>
      <c r="E9" s="1213"/>
      <c r="F9" s="583" t="s">
        <v>200</v>
      </c>
      <c r="G9" s="584" t="s">
        <v>201</v>
      </c>
      <c r="H9" s="1213"/>
      <c r="I9" s="1213"/>
      <c r="J9" s="1213"/>
      <c r="K9" s="1213"/>
      <c r="L9" s="1213"/>
      <c r="M9" s="1213"/>
      <c r="N9" s="1213"/>
      <c r="O9" s="1213"/>
      <c r="P9" s="468"/>
      <c r="Q9" s="468"/>
    </row>
    <row r="10" spans="1:17" s="394" customFormat="1" ht="22.5" customHeight="1">
      <c r="A10" s="1210" t="s">
        <v>40</v>
      </c>
      <c r="B10" s="1211"/>
      <c r="C10" s="527">
        <v>1</v>
      </c>
      <c r="D10" s="527">
        <v>2</v>
      </c>
      <c r="E10" s="527">
        <v>3</v>
      </c>
      <c r="F10" s="527">
        <v>4</v>
      </c>
      <c r="G10" s="527">
        <v>5</v>
      </c>
      <c r="H10" s="527">
        <v>6</v>
      </c>
      <c r="I10" s="527">
        <v>7</v>
      </c>
      <c r="J10" s="527">
        <v>8</v>
      </c>
      <c r="K10" s="527">
        <v>9</v>
      </c>
      <c r="L10" s="527">
        <v>10</v>
      </c>
      <c r="M10" s="527">
        <v>11</v>
      </c>
      <c r="N10" s="527">
        <v>12</v>
      </c>
      <c r="O10" s="527">
        <v>13</v>
      </c>
      <c r="P10" s="480"/>
      <c r="Q10" s="480"/>
    </row>
    <row r="11" spans="1:17" ht="21" customHeight="1">
      <c r="A11" s="528" t="s">
        <v>0</v>
      </c>
      <c r="B11" s="435" t="s">
        <v>131</v>
      </c>
      <c r="C11" s="405">
        <v>377374105</v>
      </c>
      <c r="D11" s="405">
        <v>131133369</v>
      </c>
      <c r="E11" s="405">
        <v>11747248</v>
      </c>
      <c r="F11" s="405">
        <v>1000</v>
      </c>
      <c r="G11" s="405">
        <v>11746248</v>
      </c>
      <c r="H11" s="405">
        <v>0</v>
      </c>
      <c r="I11" s="405">
        <v>6096984</v>
      </c>
      <c r="J11" s="405">
        <v>227111894</v>
      </c>
      <c r="K11" s="405">
        <v>1174757</v>
      </c>
      <c r="L11" s="405">
        <v>0</v>
      </c>
      <c r="M11" s="405">
        <v>109853</v>
      </c>
      <c r="N11" s="405">
        <v>0</v>
      </c>
      <c r="O11" s="405">
        <v>0</v>
      </c>
      <c r="P11" s="467"/>
      <c r="Q11" s="467"/>
    </row>
    <row r="12" spans="1:17" ht="21" customHeight="1">
      <c r="A12" s="529">
        <v>1</v>
      </c>
      <c r="B12" s="438" t="s">
        <v>132</v>
      </c>
      <c r="C12" s="405">
        <v>206835366</v>
      </c>
      <c r="D12" s="410">
        <v>85143901</v>
      </c>
      <c r="E12" s="405">
        <v>6266315</v>
      </c>
      <c r="F12" s="410">
        <v>0</v>
      </c>
      <c r="G12" s="410">
        <v>6266315</v>
      </c>
      <c r="H12" s="410">
        <v>0</v>
      </c>
      <c r="I12" s="410">
        <v>1252524</v>
      </c>
      <c r="J12" s="410">
        <v>113033941</v>
      </c>
      <c r="K12" s="410">
        <v>1138685</v>
      </c>
      <c r="L12" s="410">
        <v>0</v>
      </c>
      <c r="M12" s="410">
        <v>0</v>
      </c>
      <c r="N12" s="410">
        <v>0</v>
      </c>
      <c r="O12" s="410">
        <v>0</v>
      </c>
      <c r="P12" s="465"/>
      <c r="Q12" s="465"/>
    </row>
    <row r="13" spans="1:17" ht="21" customHeight="1">
      <c r="A13" s="529">
        <v>2</v>
      </c>
      <c r="B13" s="438" t="s">
        <v>133</v>
      </c>
      <c r="C13" s="405">
        <v>170538739</v>
      </c>
      <c r="D13" s="410">
        <v>45989468</v>
      </c>
      <c r="E13" s="405">
        <v>5480933</v>
      </c>
      <c r="F13" s="410">
        <v>1000</v>
      </c>
      <c r="G13" s="410">
        <v>5479933</v>
      </c>
      <c r="H13" s="410">
        <v>0</v>
      </c>
      <c r="I13" s="410">
        <v>4844460</v>
      </c>
      <c r="J13" s="410">
        <v>114077953</v>
      </c>
      <c r="K13" s="410">
        <v>36072</v>
      </c>
      <c r="L13" s="410">
        <v>0</v>
      </c>
      <c r="M13" s="410">
        <v>109853</v>
      </c>
      <c r="N13" s="410">
        <v>0</v>
      </c>
      <c r="O13" s="410">
        <v>0</v>
      </c>
      <c r="P13" s="465"/>
      <c r="Q13" s="465"/>
    </row>
    <row r="14" spans="1:17" ht="21" customHeight="1">
      <c r="A14" s="530" t="s">
        <v>1</v>
      </c>
      <c r="B14" s="396" t="s">
        <v>134</v>
      </c>
      <c r="C14" s="405">
        <v>52708240</v>
      </c>
      <c r="D14" s="410">
        <v>878107</v>
      </c>
      <c r="E14" s="405">
        <v>431325</v>
      </c>
      <c r="F14" s="410">
        <v>0</v>
      </c>
      <c r="G14" s="410">
        <v>431325</v>
      </c>
      <c r="H14" s="410">
        <v>0</v>
      </c>
      <c r="I14" s="410">
        <v>475012</v>
      </c>
      <c r="J14" s="410">
        <v>50923796</v>
      </c>
      <c r="K14" s="410">
        <v>0</v>
      </c>
      <c r="L14" s="410">
        <v>0</v>
      </c>
      <c r="M14" s="410">
        <v>0</v>
      </c>
      <c r="N14" s="410">
        <v>0</v>
      </c>
      <c r="O14" s="410">
        <v>0</v>
      </c>
      <c r="P14" s="465"/>
      <c r="Q14" s="465"/>
    </row>
    <row r="15" spans="1:17" ht="33" customHeight="1">
      <c r="A15" s="530" t="s">
        <v>9</v>
      </c>
      <c r="B15" s="882" t="s">
        <v>135</v>
      </c>
      <c r="C15" s="405">
        <v>0</v>
      </c>
      <c r="D15" s="410">
        <v>0</v>
      </c>
      <c r="E15" s="405">
        <v>0</v>
      </c>
      <c r="F15" s="410">
        <v>0</v>
      </c>
      <c r="G15" s="410">
        <v>0</v>
      </c>
      <c r="H15" s="410">
        <v>0</v>
      </c>
      <c r="I15" s="410">
        <v>0</v>
      </c>
      <c r="J15" s="410">
        <v>0</v>
      </c>
      <c r="K15" s="410">
        <v>0</v>
      </c>
      <c r="L15" s="410">
        <v>0</v>
      </c>
      <c r="M15" s="410">
        <v>0</v>
      </c>
      <c r="N15" s="410">
        <v>0</v>
      </c>
      <c r="O15" s="410">
        <v>0</v>
      </c>
      <c r="P15" s="465"/>
      <c r="Q15" s="465"/>
    </row>
    <row r="16" spans="1:17" ht="21" customHeight="1">
      <c r="A16" s="530" t="s">
        <v>136</v>
      </c>
      <c r="B16" s="396" t="s">
        <v>137</v>
      </c>
      <c r="C16" s="405">
        <v>324665865</v>
      </c>
      <c r="D16" s="405">
        <v>130255262</v>
      </c>
      <c r="E16" s="405">
        <v>11315923</v>
      </c>
      <c r="F16" s="405">
        <v>1000</v>
      </c>
      <c r="G16" s="405">
        <v>11314923</v>
      </c>
      <c r="H16" s="405">
        <v>0</v>
      </c>
      <c r="I16" s="405">
        <v>5621972</v>
      </c>
      <c r="J16" s="405">
        <v>176188098</v>
      </c>
      <c r="K16" s="405">
        <v>1174757</v>
      </c>
      <c r="L16" s="405">
        <v>0</v>
      </c>
      <c r="M16" s="405">
        <v>109853</v>
      </c>
      <c r="N16" s="405">
        <v>0</v>
      </c>
      <c r="O16" s="405">
        <v>0</v>
      </c>
      <c r="P16" s="467"/>
      <c r="Q16" s="462"/>
    </row>
    <row r="17" spans="1:17" ht="21" customHeight="1">
      <c r="A17" s="530" t="s">
        <v>52</v>
      </c>
      <c r="B17" s="439" t="s">
        <v>138</v>
      </c>
      <c r="C17" s="405">
        <v>234781737</v>
      </c>
      <c r="D17" s="405">
        <v>103666798</v>
      </c>
      <c r="E17" s="405">
        <v>5642232</v>
      </c>
      <c r="F17" s="405">
        <v>1000</v>
      </c>
      <c r="G17" s="405">
        <v>5641232</v>
      </c>
      <c r="H17" s="405">
        <v>0</v>
      </c>
      <c r="I17" s="405">
        <v>5255681</v>
      </c>
      <c r="J17" s="405">
        <v>119314661</v>
      </c>
      <c r="K17" s="405">
        <v>869095</v>
      </c>
      <c r="L17" s="405">
        <v>0</v>
      </c>
      <c r="M17" s="405">
        <v>33270</v>
      </c>
      <c r="N17" s="405">
        <v>0</v>
      </c>
      <c r="O17" s="405">
        <v>0</v>
      </c>
      <c r="P17" s="467"/>
      <c r="Q17" s="462"/>
    </row>
    <row r="18" spans="1:17" ht="21" customHeight="1">
      <c r="A18" s="529" t="s">
        <v>54</v>
      </c>
      <c r="B18" s="438" t="s">
        <v>139</v>
      </c>
      <c r="C18" s="405">
        <v>45900243</v>
      </c>
      <c r="D18" s="410">
        <v>20710162</v>
      </c>
      <c r="E18" s="405">
        <v>834492</v>
      </c>
      <c r="F18" s="410">
        <v>1000</v>
      </c>
      <c r="G18" s="410">
        <v>833492</v>
      </c>
      <c r="H18" s="410">
        <v>0</v>
      </c>
      <c r="I18" s="410">
        <v>2409761</v>
      </c>
      <c r="J18" s="410">
        <v>21848716</v>
      </c>
      <c r="K18" s="410">
        <v>97112</v>
      </c>
      <c r="L18" s="410">
        <v>0</v>
      </c>
      <c r="M18" s="410">
        <v>0</v>
      </c>
      <c r="N18" s="410">
        <v>0</v>
      </c>
      <c r="O18" s="410">
        <v>0</v>
      </c>
      <c r="P18" s="465"/>
      <c r="Q18" s="421"/>
    </row>
    <row r="19" spans="1:17" ht="21" customHeight="1">
      <c r="A19" s="529" t="s">
        <v>55</v>
      </c>
      <c r="B19" s="438" t="s">
        <v>140</v>
      </c>
      <c r="C19" s="405">
        <v>77685126</v>
      </c>
      <c r="D19" s="410">
        <v>21466397</v>
      </c>
      <c r="E19" s="405">
        <v>202283</v>
      </c>
      <c r="F19" s="410">
        <v>0</v>
      </c>
      <c r="G19" s="410">
        <v>202283</v>
      </c>
      <c r="H19" s="410">
        <v>0</v>
      </c>
      <c r="I19" s="410">
        <v>1948709</v>
      </c>
      <c r="J19" s="410">
        <v>53531173</v>
      </c>
      <c r="K19" s="410">
        <v>503294</v>
      </c>
      <c r="L19" s="410">
        <v>0</v>
      </c>
      <c r="M19" s="410">
        <v>33270</v>
      </c>
      <c r="N19" s="410">
        <v>0</v>
      </c>
      <c r="O19" s="410">
        <v>0</v>
      </c>
      <c r="P19" s="465"/>
      <c r="Q19" s="421"/>
    </row>
    <row r="20" spans="1:17" ht="21" customHeight="1">
      <c r="A20" s="529" t="s">
        <v>141</v>
      </c>
      <c r="B20" s="438" t="s">
        <v>142</v>
      </c>
      <c r="C20" s="405">
        <v>105967360</v>
      </c>
      <c r="D20" s="410">
        <v>58784777</v>
      </c>
      <c r="E20" s="405">
        <v>4596911</v>
      </c>
      <c r="F20" s="410">
        <v>0</v>
      </c>
      <c r="G20" s="410">
        <v>4596911</v>
      </c>
      <c r="H20" s="410">
        <v>0</v>
      </c>
      <c r="I20" s="410">
        <v>897211</v>
      </c>
      <c r="J20" s="410">
        <v>41419772</v>
      </c>
      <c r="K20" s="410">
        <v>268689</v>
      </c>
      <c r="L20" s="410">
        <v>0</v>
      </c>
      <c r="M20" s="410">
        <v>0</v>
      </c>
      <c r="N20" s="410">
        <v>0</v>
      </c>
      <c r="O20" s="410">
        <v>0</v>
      </c>
      <c r="P20" s="465"/>
      <c r="Q20" s="421"/>
    </row>
    <row r="21" spans="1:17" ht="21" customHeight="1">
      <c r="A21" s="529" t="s">
        <v>143</v>
      </c>
      <c r="B21" s="438" t="s">
        <v>144</v>
      </c>
      <c r="C21" s="405">
        <v>5229008</v>
      </c>
      <c r="D21" s="410">
        <v>2705462</v>
      </c>
      <c r="E21" s="405">
        <v>8546</v>
      </c>
      <c r="F21" s="410">
        <v>0</v>
      </c>
      <c r="G21" s="410">
        <v>8546</v>
      </c>
      <c r="H21" s="410">
        <v>0</v>
      </c>
      <c r="I21" s="410">
        <v>0</v>
      </c>
      <c r="J21" s="410">
        <v>2515000</v>
      </c>
      <c r="K21" s="410">
        <v>0</v>
      </c>
      <c r="L21" s="410">
        <v>0</v>
      </c>
      <c r="M21" s="410">
        <v>0</v>
      </c>
      <c r="N21" s="410">
        <v>0</v>
      </c>
      <c r="O21" s="410">
        <v>0</v>
      </c>
      <c r="P21" s="465"/>
      <c r="Q21" s="421"/>
    </row>
    <row r="22" spans="1:17" ht="21" customHeight="1">
      <c r="A22" s="529" t="s">
        <v>145</v>
      </c>
      <c r="B22" s="438" t="s">
        <v>146</v>
      </c>
      <c r="C22" s="405">
        <v>0</v>
      </c>
      <c r="D22" s="410">
        <v>0</v>
      </c>
      <c r="E22" s="405">
        <v>0</v>
      </c>
      <c r="F22" s="410">
        <v>0</v>
      </c>
      <c r="G22" s="410">
        <v>0</v>
      </c>
      <c r="H22" s="410">
        <v>0</v>
      </c>
      <c r="I22" s="410">
        <v>0</v>
      </c>
      <c r="J22" s="410">
        <v>0</v>
      </c>
      <c r="K22" s="410">
        <v>0</v>
      </c>
      <c r="L22" s="410">
        <v>0</v>
      </c>
      <c r="M22" s="410">
        <v>0</v>
      </c>
      <c r="N22" s="410">
        <v>0</v>
      </c>
      <c r="O22" s="410">
        <v>0</v>
      </c>
      <c r="P22" s="465"/>
      <c r="Q22" s="421"/>
    </row>
    <row r="23" spans="1:17" ht="25.5">
      <c r="A23" s="529" t="s">
        <v>147</v>
      </c>
      <c r="B23" s="440" t="s">
        <v>148</v>
      </c>
      <c r="C23" s="405">
        <v>0</v>
      </c>
      <c r="D23" s="410">
        <v>0</v>
      </c>
      <c r="E23" s="405">
        <v>0</v>
      </c>
      <c r="F23" s="410">
        <v>0</v>
      </c>
      <c r="G23" s="410">
        <v>0</v>
      </c>
      <c r="H23" s="410">
        <v>0</v>
      </c>
      <c r="I23" s="410">
        <v>0</v>
      </c>
      <c r="J23" s="410">
        <v>0</v>
      </c>
      <c r="K23" s="410">
        <v>0</v>
      </c>
      <c r="L23" s="410">
        <v>0</v>
      </c>
      <c r="M23" s="410">
        <v>0</v>
      </c>
      <c r="N23" s="410">
        <v>0</v>
      </c>
      <c r="O23" s="410">
        <v>0</v>
      </c>
      <c r="P23" s="465"/>
      <c r="Q23" s="421"/>
    </row>
    <row r="24" spans="1:17" ht="21" customHeight="1">
      <c r="A24" s="529" t="s">
        <v>149</v>
      </c>
      <c r="B24" s="438" t="s">
        <v>150</v>
      </c>
      <c r="C24" s="405">
        <v>0</v>
      </c>
      <c r="D24" s="410">
        <v>0</v>
      </c>
      <c r="E24" s="405">
        <v>0</v>
      </c>
      <c r="F24" s="410">
        <v>0</v>
      </c>
      <c r="G24" s="410">
        <v>0</v>
      </c>
      <c r="H24" s="410">
        <v>0</v>
      </c>
      <c r="I24" s="410">
        <v>0</v>
      </c>
      <c r="J24" s="410">
        <v>0</v>
      </c>
      <c r="K24" s="410">
        <v>0</v>
      </c>
      <c r="L24" s="410">
        <v>0</v>
      </c>
      <c r="M24" s="410">
        <v>0</v>
      </c>
      <c r="N24" s="410">
        <v>0</v>
      </c>
      <c r="O24" s="410">
        <v>0</v>
      </c>
      <c r="P24" s="465"/>
      <c r="Q24" s="421"/>
    </row>
    <row r="25" spans="1:17" ht="29.25" customHeight="1">
      <c r="A25" s="530" t="s">
        <v>53</v>
      </c>
      <c r="B25" s="882" t="s">
        <v>151</v>
      </c>
      <c r="C25" s="405">
        <v>89884128</v>
      </c>
      <c r="D25" s="410">
        <v>26588464</v>
      </c>
      <c r="E25" s="405">
        <v>5673691</v>
      </c>
      <c r="F25" s="410">
        <v>0</v>
      </c>
      <c r="G25" s="410">
        <v>5673691</v>
      </c>
      <c r="H25" s="410">
        <v>0</v>
      </c>
      <c r="I25" s="410">
        <v>366291</v>
      </c>
      <c r="J25" s="410">
        <v>56873437</v>
      </c>
      <c r="K25" s="410">
        <v>305662</v>
      </c>
      <c r="L25" s="410">
        <v>0</v>
      </c>
      <c r="M25" s="410">
        <v>76583</v>
      </c>
      <c r="N25" s="410">
        <v>0</v>
      </c>
      <c r="O25" s="410">
        <v>0</v>
      </c>
      <c r="P25" s="465"/>
      <c r="Q25" s="421"/>
    </row>
    <row r="26" spans="1:17" ht="31.5" customHeight="1">
      <c r="A26" s="555" t="s">
        <v>556</v>
      </c>
      <c r="B26" s="481" t="s">
        <v>152</v>
      </c>
      <c r="C26" s="888">
        <f>(C18+C19)/C17</f>
        <v>0.5263840815693428</v>
      </c>
      <c r="D26" s="889">
        <f aca="true" t="shared" si="0" ref="D26:O26">(D18+D19)/D17</f>
        <v>0.4068473205857096</v>
      </c>
      <c r="E26" s="888">
        <f t="shared" si="0"/>
        <v>0.18375263548184478</v>
      </c>
      <c r="F26" s="889">
        <f t="shared" si="0"/>
        <v>1</v>
      </c>
      <c r="G26" s="889">
        <f t="shared" si="0"/>
        <v>0.18360794237854425</v>
      </c>
      <c r="H26" s="889" t="e">
        <f t="shared" si="0"/>
        <v>#DIV/0!</v>
      </c>
      <c r="I26" s="889">
        <f t="shared" si="0"/>
        <v>0.8292873939647403</v>
      </c>
      <c r="J26" s="889">
        <f t="shared" si="0"/>
        <v>0.631773902454452</v>
      </c>
      <c r="K26" s="889">
        <f t="shared" si="0"/>
        <v>0.690840471985226</v>
      </c>
      <c r="L26" s="889" t="e">
        <f t="shared" si="0"/>
        <v>#DIV/0!</v>
      </c>
      <c r="M26" s="889">
        <f t="shared" si="0"/>
        <v>1</v>
      </c>
      <c r="N26" s="889" t="e">
        <f t="shared" si="0"/>
        <v>#DIV/0!</v>
      </c>
      <c r="O26" s="889" t="e">
        <f t="shared" si="0"/>
        <v>#DIV/0!</v>
      </c>
      <c r="P26" s="465"/>
      <c r="Q26" s="421"/>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3" customWidth="1"/>
    <col min="2" max="2" width="22.125" style="43" customWidth="1"/>
    <col min="3" max="3" width="7.50390625" style="83" customWidth="1"/>
    <col min="4" max="4" width="12.375" style="83" customWidth="1"/>
    <col min="5" max="5" width="6.25390625" style="83" customWidth="1"/>
    <col min="6" max="6" width="12.625" style="83" customWidth="1"/>
    <col min="7" max="7" width="8.00390625" style="43" customWidth="1"/>
    <col min="8" max="8" width="11.25390625" style="43" customWidth="1"/>
    <col min="9" max="9" width="7.125" style="43" customWidth="1"/>
    <col min="10" max="10" width="11.25390625" style="43" customWidth="1"/>
    <col min="11" max="11" width="7.375" style="43" customWidth="1"/>
    <col min="12" max="12" width="10.50390625" style="43" customWidth="1"/>
    <col min="13" max="13" width="6.00390625" style="43" customWidth="1"/>
    <col min="14" max="14" width="10.875" style="43" customWidth="1"/>
    <col min="15" max="15" width="14.625" style="84" customWidth="1"/>
    <col min="16" max="16" width="13.00390625" style="84" customWidth="1"/>
    <col min="17" max="28" width="9.00390625" style="43" customWidth="1"/>
    <col min="29" max="29" width="8.375" style="43" customWidth="1"/>
    <col min="30" max="30" width="9.00390625" style="43" customWidth="1"/>
    <col min="31" max="31" width="11.25390625" style="43" customWidth="1"/>
    <col min="32" max="32" width="13.50390625" style="43" customWidth="1"/>
    <col min="33" max="16384" width="9.00390625" style="43" customWidth="1"/>
  </cols>
  <sheetData>
    <row r="1" spans="1:16" ht="26.25" customHeight="1">
      <c r="A1" s="941" t="s">
        <v>36</v>
      </c>
      <c r="B1" s="941"/>
      <c r="C1" s="941"/>
      <c r="D1" s="941"/>
      <c r="E1" s="940" t="s">
        <v>482</v>
      </c>
      <c r="F1" s="940"/>
      <c r="G1" s="940"/>
      <c r="H1" s="940"/>
      <c r="I1" s="940"/>
      <c r="J1" s="940"/>
      <c r="K1" s="940"/>
      <c r="L1" s="41" t="s">
        <v>458</v>
      </c>
      <c r="M1" s="41"/>
      <c r="N1" s="41"/>
      <c r="O1" s="42"/>
      <c r="P1" s="42"/>
    </row>
    <row r="2" spans="1:16" ht="15.75" customHeight="1">
      <c r="A2" s="942" t="s">
        <v>344</v>
      </c>
      <c r="B2" s="942"/>
      <c r="C2" s="942"/>
      <c r="D2" s="942"/>
      <c r="E2" s="940"/>
      <c r="F2" s="940"/>
      <c r="G2" s="940"/>
      <c r="H2" s="940"/>
      <c r="I2" s="940"/>
      <c r="J2" s="940"/>
      <c r="K2" s="940"/>
      <c r="L2" s="932" t="s">
        <v>361</v>
      </c>
      <c r="M2" s="932"/>
      <c r="N2" s="932"/>
      <c r="O2" s="45"/>
      <c r="P2" s="42"/>
    </row>
    <row r="3" spans="1:16" ht="18" customHeight="1">
      <c r="A3" s="942" t="s">
        <v>345</v>
      </c>
      <c r="B3" s="942"/>
      <c r="C3" s="942"/>
      <c r="D3" s="942"/>
      <c r="E3" s="943" t="s">
        <v>478</v>
      </c>
      <c r="F3" s="943"/>
      <c r="G3" s="943"/>
      <c r="H3" s="943"/>
      <c r="I3" s="943"/>
      <c r="J3" s="943"/>
      <c r="K3" s="46"/>
      <c r="L3" s="933" t="s">
        <v>477</v>
      </c>
      <c r="M3" s="933"/>
      <c r="N3" s="933"/>
      <c r="O3" s="42"/>
      <c r="P3" s="42"/>
    </row>
    <row r="4" spans="1:16" ht="21" customHeight="1">
      <c r="A4" s="939" t="s">
        <v>364</v>
      </c>
      <c r="B4" s="939"/>
      <c r="C4" s="939"/>
      <c r="D4" s="939"/>
      <c r="E4" s="49"/>
      <c r="F4" s="50"/>
      <c r="G4" s="51"/>
      <c r="H4" s="51"/>
      <c r="I4" s="51"/>
      <c r="J4" s="51"/>
      <c r="K4" s="42"/>
      <c r="L4" s="932" t="s">
        <v>356</v>
      </c>
      <c r="M4" s="932"/>
      <c r="N4" s="932"/>
      <c r="O4" s="45"/>
      <c r="P4" s="42"/>
    </row>
    <row r="5" spans="1:16" ht="18" customHeight="1">
      <c r="A5" s="51"/>
      <c r="B5" s="42"/>
      <c r="C5" s="52"/>
      <c r="D5" s="937"/>
      <c r="E5" s="937"/>
      <c r="F5" s="937"/>
      <c r="G5" s="937"/>
      <c r="H5" s="937"/>
      <c r="I5" s="937"/>
      <c r="J5" s="937"/>
      <c r="K5" s="937"/>
      <c r="L5" s="53" t="s">
        <v>365</v>
      </c>
      <c r="M5" s="53"/>
      <c r="N5" s="53"/>
      <c r="O5" s="42"/>
      <c r="P5" s="42"/>
    </row>
    <row r="6" spans="1:18" ht="33" customHeight="1">
      <c r="A6" s="924" t="s">
        <v>72</v>
      </c>
      <c r="B6" s="925"/>
      <c r="C6" s="938" t="s">
        <v>366</v>
      </c>
      <c r="D6" s="938"/>
      <c r="E6" s="938"/>
      <c r="F6" s="938"/>
      <c r="G6" s="934" t="s">
        <v>7</v>
      </c>
      <c r="H6" s="935"/>
      <c r="I6" s="935"/>
      <c r="J6" s="935"/>
      <c r="K6" s="935"/>
      <c r="L6" s="935"/>
      <c r="M6" s="935"/>
      <c r="N6" s="936"/>
      <c r="O6" s="950" t="s">
        <v>367</v>
      </c>
      <c r="P6" s="951"/>
      <c r="Q6" s="951"/>
      <c r="R6" s="952"/>
    </row>
    <row r="7" spans="1:18" ht="29.25" customHeight="1">
      <c r="A7" s="926"/>
      <c r="B7" s="927"/>
      <c r="C7" s="938"/>
      <c r="D7" s="938"/>
      <c r="E7" s="938"/>
      <c r="F7" s="938"/>
      <c r="G7" s="934" t="s">
        <v>368</v>
      </c>
      <c r="H7" s="935"/>
      <c r="I7" s="935"/>
      <c r="J7" s="936"/>
      <c r="K7" s="934" t="s">
        <v>110</v>
      </c>
      <c r="L7" s="935"/>
      <c r="M7" s="935"/>
      <c r="N7" s="936"/>
      <c r="O7" s="55" t="s">
        <v>369</v>
      </c>
      <c r="P7" s="55" t="s">
        <v>370</v>
      </c>
      <c r="Q7" s="953" t="s">
        <v>371</v>
      </c>
      <c r="R7" s="953" t="s">
        <v>372</v>
      </c>
    </row>
    <row r="8" spans="1:18" ht="26.25" customHeight="1">
      <c r="A8" s="926"/>
      <c r="B8" s="927"/>
      <c r="C8" s="921" t="s">
        <v>107</v>
      </c>
      <c r="D8" s="922"/>
      <c r="E8" s="921" t="s">
        <v>106</v>
      </c>
      <c r="F8" s="922"/>
      <c r="G8" s="921" t="s">
        <v>108</v>
      </c>
      <c r="H8" s="923"/>
      <c r="I8" s="921" t="s">
        <v>109</v>
      </c>
      <c r="J8" s="923"/>
      <c r="K8" s="921" t="s">
        <v>111</v>
      </c>
      <c r="L8" s="923"/>
      <c r="M8" s="921" t="s">
        <v>112</v>
      </c>
      <c r="N8" s="923"/>
      <c r="O8" s="955" t="s">
        <v>373</v>
      </c>
      <c r="P8" s="956" t="s">
        <v>374</v>
      </c>
      <c r="Q8" s="953"/>
      <c r="R8" s="953"/>
    </row>
    <row r="9" spans="1:18" ht="30.75" customHeight="1">
      <c r="A9" s="926"/>
      <c r="B9" s="927"/>
      <c r="C9" s="56" t="s">
        <v>3</v>
      </c>
      <c r="D9" s="54" t="s">
        <v>10</v>
      </c>
      <c r="E9" s="54" t="s">
        <v>3</v>
      </c>
      <c r="F9" s="54" t="s">
        <v>10</v>
      </c>
      <c r="G9" s="57" t="s">
        <v>3</v>
      </c>
      <c r="H9" s="57" t="s">
        <v>10</v>
      </c>
      <c r="I9" s="57" t="s">
        <v>3</v>
      </c>
      <c r="J9" s="57" t="s">
        <v>10</v>
      </c>
      <c r="K9" s="57" t="s">
        <v>3</v>
      </c>
      <c r="L9" s="57" t="s">
        <v>10</v>
      </c>
      <c r="M9" s="57" t="s">
        <v>3</v>
      </c>
      <c r="N9" s="57" t="s">
        <v>10</v>
      </c>
      <c r="O9" s="955"/>
      <c r="P9" s="957"/>
      <c r="Q9" s="954"/>
      <c r="R9" s="954"/>
    </row>
    <row r="10" spans="1:18" s="62" customFormat="1" ht="18" customHeight="1">
      <c r="A10" s="946" t="s">
        <v>6</v>
      </c>
      <c r="B10" s="946"/>
      <c r="C10" s="58">
        <v>1</v>
      </c>
      <c r="D10" s="58">
        <v>2</v>
      </c>
      <c r="E10" s="58">
        <v>3</v>
      </c>
      <c r="F10" s="58">
        <v>4</v>
      </c>
      <c r="G10" s="58">
        <v>5</v>
      </c>
      <c r="H10" s="58">
        <v>6</v>
      </c>
      <c r="I10" s="58">
        <v>7</v>
      </c>
      <c r="J10" s="58">
        <v>8</v>
      </c>
      <c r="K10" s="58">
        <v>9</v>
      </c>
      <c r="L10" s="58">
        <v>10</v>
      </c>
      <c r="M10" s="58">
        <v>11</v>
      </c>
      <c r="N10" s="58">
        <v>12</v>
      </c>
      <c r="O10" s="59" t="s">
        <v>104</v>
      </c>
      <c r="P10" s="59" t="s">
        <v>105</v>
      </c>
      <c r="Q10" s="60"/>
      <c r="R10" s="61"/>
    </row>
    <row r="11" spans="1:18" s="62" customFormat="1" ht="18" customHeight="1" hidden="1">
      <c r="A11" s="948" t="s">
        <v>375</v>
      </c>
      <c r="B11" s="949"/>
      <c r="C11" s="63">
        <f aca="true" t="shared" si="0" ref="C11:N11">C13-C12</f>
        <v>-5</v>
      </c>
      <c r="D11" s="63">
        <f t="shared" si="0"/>
        <v>30432</v>
      </c>
      <c r="E11" s="63">
        <f t="shared" si="0"/>
        <v>3</v>
      </c>
      <c r="F11" s="63">
        <f t="shared" si="0"/>
        <v>43892</v>
      </c>
      <c r="G11" s="63">
        <f t="shared" si="0"/>
        <v>5</v>
      </c>
      <c r="H11" s="63">
        <f t="shared" si="0"/>
        <v>40274</v>
      </c>
      <c r="I11" s="63">
        <f t="shared" si="0"/>
        <v>3</v>
      </c>
      <c r="J11" s="63">
        <f t="shared" si="0"/>
        <v>35774</v>
      </c>
      <c r="K11" s="63">
        <f t="shared" si="0"/>
        <v>-10</v>
      </c>
      <c r="L11" s="63">
        <f t="shared" si="0"/>
        <v>-9842</v>
      </c>
      <c r="M11" s="63">
        <f t="shared" si="0"/>
        <v>0</v>
      </c>
      <c r="N11" s="63">
        <f t="shared" si="0"/>
        <v>8118</v>
      </c>
      <c r="O11" s="59"/>
      <c r="P11" s="59"/>
      <c r="Q11" s="60"/>
      <c r="R11" s="61"/>
    </row>
    <row r="12" spans="1:18" s="62" customFormat="1" ht="18" customHeight="1" hidden="1">
      <c r="A12" s="930" t="s">
        <v>479</v>
      </c>
      <c r="B12" s="931"/>
      <c r="C12" s="64">
        <v>48</v>
      </c>
      <c r="D12" s="64">
        <v>218534</v>
      </c>
      <c r="E12" s="64">
        <v>32</v>
      </c>
      <c r="F12" s="64">
        <v>176714</v>
      </c>
      <c r="G12" s="64">
        <v>32</v>
      </c>
      <c r="H12" s="64">
        <v>105252</v>
      </c>
      <c r="I12" s="64">
        <v>32</v>
      </c>
      <c r="J12" s="64">
        <v>105252</v>
      </c>
      <c r="K12" s="64">
        <v>16</v>
      </c>
      <c r="L12" s="64">
        <v>113282</v>
      </c>
      <c r="M12" s="64">
        <v>0</v>
      </c>
      <c r="N12" s="64">
        <v>71462</v>
      </c>
      <c r="O12" s="65"/>
      <c r="P12" s="65"/>
      <c r="Q12" s="60"/>
      <c r="R12" s="61"/>
    </row>
    <row r="13" spans="1:32" s="62" customFormat="1" ht="18" customHeight="1">
      <c r="A13" s="928" t="s">
        <v>38</v>
      </c>
      <c r="B13" s="929"/>
      <c r="C13" s="66">
        <f aca="true" t="shared" si="1" ref="C13:N13">C15+C14</f>
        <v>43</v>
      </c>
      <c r="D13" s="66">
        <f t="shared" si="1"/>
        <v>248966</v>
      </c>
      <c r="E13" s="66">
        <f t="shared" si="1"/>
        <v>35</v>
      </c>
      <c r="F13" s="66">
        <f t="shared" si="1"/>
        <v>220606</v>
      </c>
      <c r="G13" s="66">
        <f t="shared" si="1"/>
        <v>37</v>
      </c>
      <c r="H13" s="66">
        <f t="shared" si="1"/>
        <v>145526</v>
      </c>
      <c r="I13" s="66">
        <f t="shared" si="1"/>
        <v>35</v>
      </c>
      <c r="J13" s="66">
        <f t="shared" si="1"/>
        <v>141026</v>
      </c>
      <c r="K13" s="66">
        <f t="shared" si="1"/>
        <v>6</v>
      </c>
      <c r="L13" s="66">
        <f t="shared" si="1"/>
        <v>103440</v>
      </c>
      <c r="M13" s="66">
        <f t="shared" si="1"/>
        <v>0</v>
      </c>
      <c r="N13" s="66">
        <f t="shared" si="1"/>
        <v>79580</v>
      </c>
      <c r="O13" s="67">
        <f>O14+O15</f>
        <v>35</v>
      </c>
      <c r="P13" s="68">
        <f>P14+P15</f>
        <v>220606</v>
      </c>
      <c r="Q13" s="60">
        <f aca="true" t="shared" si="2" ref="Q13:Q26">E13-O13</f>
        <v>0</v>
      </c>
      <c r="R13" s="60">
        <f aca="true" t="shared" si="3" ref="R13:R26">F13-P13</f>
        <v>0</v>
      </c>
      <c r="AF13" s="62" t="s">
        <v>376</v>
      </c>
    </row>
    <row r="14" spans="1:37" s="62" customFormat="1" ht="18" customHeight="1">
      <c r="A14" s="69" t="s">
        <v>0</v>
      </c>
      <c r="B14" s="70" t="s">
        <v>98</v>
      </c>
      <c r="C14" s="71">
        <f>G14+K14</f>
        <v>2</v>
      </c>
      <c r="D14" s="71">
        <f>H14+L14</f>
        <v>13066</v>
      </c>
      <c r="E14" s="71">
        <f>I14+M14</f>
        <v>1</v>
      </c>
      <c r="F14" s="71">
        <f>J14+N14</f>
        <v>13066</v>
      </c>
      <c r="G14" s="72">
        <v>1</v>
      </c>
      <c r="H14" s="72">
        <v>9800</v>
      </c>
      <c r="I14" s="72">
        <v>1</v>
      </c>
      <c r="J14" s="72">
        <v>9800</v>
      </c>
      <c r="K14" s="72">
        <v>1</v>
      </c>
      <c r="L14" s="72">
        <v>3266</v>
      </c>
      <c r="M14" s="72">
        <v>0</v>
      </c>
      <c r="N14" s="72">
        <v>3266</v>
      </c>
      <c r="O14" s="60">
        <f>'[4]M6 Tong hop Viec CHV '!$K$20</f>
        <v>1</v>
      </c>
      <c r="P14" s="61">
        <f>'[4]M7 Thop tien CHV'!$K$20</f>
        <v>13066</v>
      </c>
      <c r="Q14" s="60">
        <f t="shared" si="2"/>
        <v>0</v>
      </c>
      <c r="R14" s="60">
        <f t="shared" si="3"/>
        <v>0</v>
      </c>
      <c r="AK14" s="73"/>
    </row>
    <row r="15" spans="1:18" s="62" customFormat="1" ht="18" customHeight="1">
      <c r="A15" s="74" t="s">
        <v>1</v>
      </c>
      <c r="B15" s="70" t="s">
        <v>19</v>
      </c>
      <c r="C15" s="75">
        <f aca="true" t="shared" si="4" ref="C15:N15">SUM(C16:C26)</f>
        <v>41</v>
      </c>
      <c r="D15" s="75">
        <f t="shared" si="4"/>
        <v>235900</v>
      </c>
      <c r="E15" s="75">
        <f t="shared" si="4"/>
        <v>34</v>
      </c>
      <c r="F15" s="75">
        <f t="shared" si="4"/>
        <v>207540</v>
      </c>
      <c r="G15" s="75">
        <f t="shared" si="4"/>
        <v>36</v>
      </c>
      <c r="H15" s="75">
        <f t="shared" si="4"/>
        <v>135726</v>
      </c>
      <c r="I15" s="75">
        <f t="shared" si="4"/>
        <v>34</v>
      </c>
      <c r="J15" s="75">
        <f t="shared" si="4"/>
        <v>131226</v>
      </c>
      <c r="K15" s="75">
        <f t="shared" si="4"/>
        <v>5</v>
      </c>
      <c r="L15" s="75">
        <f t="shared" si="4"/>
        <v>100174</v>
      </c>
      <c r="M15" s="75">
        <f t="shared" si="4"/>
        <v>0</v>
      </c>
      <c r="N15" s="75">
        <f t="shared" si="4"/>
        <v>76314</v>
      </c>
      <c r="O15" s="67">
        <f>O16+O17+O18+O19+O20+O21+O22+O23+O24+O25+O26</f>
        <v>34</v>
      </c>
      <c r="P15" s="68">
        <f>P16+P17+P18+P19+P20+P21+P22+P23+P24+P25+P26</f>
        <v>207540</v>
      </c>
      <c r="Q15" s="60">
        <f t="shared" si="2"/>
        <v>0</v>
      </c>
      <c r="R15" s="60">
        <f t="shared" si="3"/>
        <v>0</v>
      </c>
    </row>
    <row r="16" spans="1:38" s="62" customFormat="1" ht="18" customHeight="1">
      <c r="A16" s="76" t="s">
        <v>52</v>
      </c>
      <c r="B16" s="77" t="s">
        <v>377</v>
      </c>
      <c r="C16" s="71">
        <f aca="true" t="shared" si="5" ref="C16:C26">G16+K16</f>
        <v>5</v>
      </c>
      <c r="D16" s="71">
        <f aca="true" t="shared" si="6" ref="D16:D26">H16+L16</f>
        <v>47300</v>
      </c>
      <c r="E16" s="71">
        <f aca="true" t="shared" si="7" ref="E16:E26">I16+M16</f>
        <v>5</v>
      </c>
      <c r="F16" s="71">
        <f aca="true" t="shared" si="8" ref="F16:F26">J16+N16</f>
        <v>47300</v>
      </c>
      <c r="G16" s="72">
        <v>5</v>
      </c>
      <c r="H16" s="72">
        <v>27717</v>
      </c>
      <c r="I16" s="72">
        <v>5</v>
      </c>
      <c r="J16" s="72">
        <v>27717</v>
      </c>
      <c r="K16" s="72"/>
      <c r="L16" s="72">
        <v>19583</v>
      </c>
      <c r="M16" s="72"/>
      <c r="N16" s="72">
        <v>19583</v>
      </c>
      <c r="O16" s="60">
        <f>'[4]M6 Tong hop Viec CHV '!$K$30</f>
        <v>5</v>
      </c>
      <c r="P16" s="61">
        <f>'[4]M7 Thop tien CHV'!$K$30</f>
        <v>47300</v>
      </c>
      <c r="Q16" s="60">
        <f t="shared" si="2"/>
        <v>0</v>
      </c>
      <c r="R16" s="60">
        <f t="shared" si="3"/>
        <v>0</v>
      </c>
      <c r="AL16" s="73"/>
    </row>
    <row r="17" spans="1:32" s="62" customFormat="1" ht="18" customHeight="1">
      <c r="A17" s="76" t="s">
        <v>53</v>
      </c>
      <c r="B17" s="78" t="s">
        <v>378</v>
      </c>
      <c r="C17" s="71">
        <f t="shared" si="5"/>
        <v>1</v>
      </c>
      <c r="D17" s="71">
        <f t="shared" si="6"/>
        <v>4840</v>
      </c>
      <c r="E17" s="71">
        <f t="shared" si="7"/>
        <v>1</v>
      </c>
      <c r="F17" s="71">
        <f t="shared" si="8"/>
        <v>4840</v>
      </c>
      <c r="G17" s="72">
        <v>1</v>
      </c>
      <c r="H17" s="72">
        <v>4840</v>
      </c>
      <c r="I17" s="72">
        <v>1</v>
      </c>
      <c r="J17" s="72">
        <v>4840</v>
      </c>
      <c r="K17" s="72">
        <v>0</v>
      </c>
      <c r="L17" s="72">
        <v>0</v>
      </c>
      <c r="M17" s="72">
        <v>0</v>
      </c>
      <c r="N17" s="72">
        <v>0</v>
      </c>
      <c r="O17" s="60">
        <f>'[5]M6 Tong hop Viec CHV '!$K$39</f>
        <v>1</v>
      </c>
      <c r="P17" s="61">
        <f>'[5]M7 Thop tien CHV'!$K$37</f>
        <v>4840</v>
      </c>
      <c r="Q17" s="60">
        <f t="shared" si="2"/>
        <v>0</v>
      </c>
      <c r="R17" s="60">
        <f t="shared" si="3"/>
        <v>0</v>
      </c>
      <c r="AF17" s="73" t="s">
        <v>379</v>
      </c>
    </row>
    <row r="18" spans="1:18" s="80" customFormat="1" ht="18" customHeight="1">
      <c r="A18" s="76" t="s">
        <v>58</v>
      </c>
      <c r="B18" s="77" t="s">
        <v>380</v>
      </c>
      <c r="C18" s="71">
        <f t="shared" si="5"/>
        <v>11</v>
      </c>
      <c r="D18" s="71">
        <f t="shared" si="6"/>
        <v>87159</v>
      </c>
      <c r="E18" s="71">
        <f t="shared" si="7"/>
        <v>8</v>
      </c>
      <c r="F18" s="71">
        <f t="shared" si="8"/>
        <v>87159</v>
      </c>
      <c r="G18" s="79">
        <v>8</v>
      </c>
      <c r="H18" s="79">
        <v>38228</v>
      </c>
      <c r="I18" s="79">
        <v>8</v>
      </c>
      <c r="J18" s="79">
        <v>38228</v>
      </c>
      <c r="K18" s="79">
        <v>3</v>
      </c>
      <c r="L18" s="79">
        <v>48931</v>
      </c>
      <c r="M18" s="79"/>
      <c r="N18" s="79">
        <v>48931</v>
      </c>
      <c r="O18" s="60">
        <f>'[5]M6 Tong hop Viec CHV '!$K$46</f>
        <v>8</v>
      </c>
      <c r="P18" s="61">
        <f>'[4]M7 Thop tien CHV'!$K$41</f>
        <v>87159</v>
      </c>
      <c r="Q18" s="60">
        <f t="shared" si="2"/>
        <v>0</v>
      </c>
      <c r="R18" s="60">
        <f t="shared" si="3"/>
        <v>0</v>
      </c>
    </row>
    <row r="19" spans="1:18" s="62" customFormat="1" ht="18" customHeight="1">
      <c r="A19" s="76" t="s">
        <v>73</v>
      </c>
      <c r="B19" s="77" t="s">
        <v>381</v>
      </c>
      <c r="C19" s="71">
        <f t="shared" si="5"/>
        <v>0</v>
      </c>
      <c r="D19" s="71">
        <f t="shared" si="6"/>
        <v>0</v>
      </c>
      <c r="E19" s="71">
        <f t="shared" si="7"/>
        <v>0</v>
      </c>
      <c r="F19" s="71">
        <f t="shared" si="8"/>
        <v>0</v>
      </c>
      <c r="G19" s="72">
        <v>0</v>
      </c>
      <c r="H19" s="72">
        <v>0</v>
      </c>
      <c r="I19" s="72">
        <v>0</v>
      </c>
      <c r="J19" s="72">
        <v>0</v>
      </c>
      <c r="K19" s="72">
        <v>0</v>
      </c>
      <c r="L19" s="72">
        <v>0</v>
      </c>
      <c r="M19" s="72">
        <v>0</v>
      </c>
      <c r="N19" s="72">
        <v>0</v>
      </c>
      <c r="O19" s="60">
        <f>'[4]M6 Tong hop Viec CHV '!$K$52</f>
        <v>0</v>
      </c>
      <c r="P19" s="61">
        <f>'[4]M7 Thop tien CHV'!$K$51</f>
        <v>0</v>
      </c>
      <c r="Q19" s="60">
        <f t="shared" si="2"/>
        <v>0</v>
      </c>
      <c r="R19" s="60">
        <f t="shared" si="3"/>
        <v>0</v>
      </c>
    </row>
    <row r="20" spans="1:18" s="62" customFormat="1" ht="18" customHeight="1">
      <c r="A20" s="76" t="s">
        <v>74</v>
      </c>
      <c r="B20" s="81" t="s">
        <v>382</v>
      </c>
      <c r="C20" s="71">
        <f t="shared" si="5"/>
        <v>8</v>
      </c>
      <c r="D20" s="71">
        <f t="shared" si="6"/>
        <v>7479</v>
      </c>
      <c r="E20" s="71">
        <f t="shared" si="7"/>
        <v>8</v>
      </c>
      <c r="F20" s="71">
        <f t="shared" si="8"/>
        <v>7479</v>
      </c>
      <c r="G20" s="72">
        <v>8</v>
      </c>
      <c r="H20" s="72">
        <v>7479</v>
      </c>
      <c r="I20" s="72">
        <v>8</v>
      </c>
      <c r="J20" s="72">
        <v>7479</v>
      </c>
      <c r="K20" s="72">
        <v>0</v>
      </c>
      <c r="L20" s="72">
        <v>0</v>
      </c>
      <c r="M20" s="72">
        <v>0</v>
      </c>
      <c r="N20" s="72">
        <v>0</v>
      </c>
      <c r="O20" s="60">
        <f>'[5]M6 Tong hop Viec CHV '!$K$64</f>
        <v>8</v>
      </c>
      <c r="P20" s="61">
        <f>'[5]M7 Thop tien CHV'!$K$55</f>
        <v>7479</v>
      </c>
      <c r="Q20" s="60">
        <f t="shared" si="2"/>
        <v>0</v>
      </c>
      <c r="R20" s="60">
        <f t="shared" si="3"/>
        <v>0</v>
      </c>
    </row>
    <row r="21" spans="1:39" s="62" customFormat="1" ht="18" customHeight="1">
      <c r="A21" s="76" t="s">
        <v>75</v>
      </c>
      <c r="B21" s="77" t="s">
        <v>383</v>
      </c>
      <c r="C21" s="71">
        <f t="shared" si="5"/>
        <v>5</v>
      </c>
      <c r="D21" s="71">
        <f t="shared" si="6"/>
        <v>12380</v>
      </c>
      <c r="E21" s="71">
        <f t="shared" si="7"/>
        <v>5</v>
      </c>
      <c r="F21" s="71">
        <f t="shared" si="8"/>
        <v>12380</v>
      </c>
      <c r="G21" s="72">
        <v>5</v>
      </c>
      <c r="H21" s="72">
        <v>12380</v>
      </c>
      <c r="I21" s="72">
        <v>5</v>
      </c>
      <c r="J21" s="72">
        <v>12380</v>
      </c>
      <c r="K21" s="72">
        <v>0</v>
      </c>
      <c r="L21" s="72">
        <v>0</v>
      </c>
      <c r="M21" s="72">
        <v>0</v>
      </c>
      <c r="N21" s="72">
        <v>0</v>
      </c>
      <c r="O21" s="60">
        <f>'[5]M6 Tong hop Viec CHV '!$K$71</f>
        <v>5</v>
      </c>
      <c r="P21" s="61">
        <f>'[5]M7 Thop tien CHV'!$K$60</f>
        <v>12380</v>
      </c>
      <c r="Q21" s="60">
        <f t="shared" si="2"/>
        <v>0</v>
      </c>
      <c r="R21" s="60">
        <f t="shared" si="3"/>
        <v>0</v>
      </c>
      <c r="AJ21" s="62" t="s">
        <v>384</v>
      </c>
      <c r="AK21" s="62" t="s">
        <v>385</v>
      </c>
      <c r="AL21" s="62" t="s">
        <v>386</v>
      </c>
      <c r="AM21" s="73" t="s">
        <v>387</v>
      </c>
    </row>
    <row r="22" spans="1:39" s="62" customFormat="1" ht="18" customHeight="1">
      <c r="A22" s="76" t="s">
        <v>76</v>
      </c>
      <c r="B22" s="77" t="s">
        <v>388</v>
      </c>
      <c r="C22" s="71">
        <f t="shared" si="5"/>
        <v>4</v>
      </c>
      <c r="D22" s="71">
        <f t="shared" si="6"/>
        <v>22507</v>
      </c>
      <c r="E22" s="71">
        <f t="shared" si="7"/>
        <v>4</v>
      </c>
      <c r="F22" s="71">
        <f t="shared" si="8"/>
        <v>22507</v>
      </c>
      <c r="G22" s="72">
        <v>4</v>
      </c>
      <c r="H22" s="72">
        <v>22507</v>
      </c>
      <c r="I22" s="72">
        <v>4</v>
      </c>
      <c r="J22" s="72">
        <v>22507</v>
      </c>
      <c r="K22" s="72">
        <v>0</v>
      </c>
      <c r="L22" s="72">
        <v>0</v>
      </c>
      <c r="M22" s="72">
        <v>0</v>
      </c>
      <c r="N22" s="72">
        <v>0</v>
      </c>
      <c r="O22" s="60">
        <f>'[5]M6 Tong hop Viec CHV '!$K$78</f>
        <v>4</v>
      </c>
      <c r="P22" s="61">
        <f>'[5]M7 Thop tien CHV'!$K$65</f>
        <v>22507</v>
      </c>
      <c r="Q22" s="60">
        <f t="shared" si="2"/>
        <v>0</v>
      </c>
      <c r="R22" s="60">
        <f t="shared" si="3"/>
        <v>0</v>
      </c>
      <c r="AM22" s="73" t="s">
        <v>389</v>
      </c>
    </row>
    <row r="23" spans="1:18" s="62" customFormat="1" ht="18" customHeight="1">
      <c r="A23" s="76" t="s">
        <v>77</v>
      </c>
      <c r="B23" s="77" t="s">
        <v>390</v>
      </c>
      <c r="C23" s="71">
        <f t="shared" si="5"/>
        <v>3</v>
      </c>
      <c r="D23" s="71">
        <f t="shared" si="6"/>
        <v>7826</v>
      </c>
      <c r="E23" s="71">
        <f t="shared" si="7"/>
        <v>2</v>
      </c>
      <c r="F23" s="71">
        <f t="shared" si="8"/>
        <v>3326</v>
      </c>
      <c r="G23" s="72">
        <v>3</v>
      </c>
      <c r="H23" s="72">
        <v>7826</v>
      </c>
      <c r="I23" s="72">
        <v>2</v>
      </c>
      <c r="J23" s="72">
        <v>3326</v>
      </c>
      <c r="K23" s="72">
        <v>0</v>
      </c>
      <c r="L23" s="72">
        <v>0</v>
      </c>
      <c r="M23" s="72">
        <v>0</v>
      </c>
      <c r="N23" s="72">
        <v>0</v>
      </c>
      <c r="O23" s="60">
        <f>'[5]M6 Tong hop Viec CHV '!$K$84</f>
        <v>2</v>
      </c>
      <c r="P23" s="61">
        <f>'[5]M7 Thop tien CHV'!$K$69</f>
        <v>3326</v>
      </c>
      <c r="Q23" s="60">
        <f t="shared" si="2"/>
        <v>0</v>
      </c>
      <c r="R23" s="60">
        <f t="shared" si="3"/>
        <v>0</v>
      </c>
    </row>
    <row r="24" spans="1:36" s="62" customFormat="1" ht="18" customHeight="1">
      <c r="A24" s="76" t="s">
        <v>78</v>
      </c>
      <c r="B24" s="77" t="s">
        <v>391</v>
      </c>
      <c r="C24" s="71">
        <f t="shared" si="5"/>
        <v>0</v>
      </c>
      <c r="D24" s="71">
        <f t="shared" si="6"/>
        <v>0</v>
      </c>
      <c r="E24" s="71">
        <f t="shared" si="7"/>
        <v>0</v>
      </c>
      <c r="F24" s="71">
        <f t="shared" si="8"/>
        <v>0</v>
      </c>
      <c r="G24" s="72">
        <v>0</v>
      </c>
      <c r="H24" s="72">
        <v>0</v>
      </c>
      <c r="I24" s="72">
        <v>0</v>
      </c>
      <c r="J24" s="72">
        <v>0</v>
      </c>
      <c r="K24" s="72">
        <v>0</v>
      </c>
      <c r="L24" s="72">
        <v>0</v>
      </c>
      <c r="M24" s="72">
        <v>0</v>
      </c>
      <c r="N24" s="72">
        <v>0</v>
      </c>
      <c r="O24" s="60">
        <f>'[4]M6 Tong hop Viec CHV '!$K$75</f>
        <v>0</v>
      </c>
      <c r="P24" s="61">
        <f>'[4]M7 Thop tien CHV'!$K$74</f>
        <v>0</v>
      </c>
      <c r="Q24" s="60">
        <f t="shared" si="2"/>
        <v>0</v>
      </c>
      <c r="R24" s="60">
        <f t="shared" si="3"/>
        <v>0</v>
      </c>
      <c r="AJ24" s="62" t="s">
        <v>384</v>
      </c>
    </row>
    <row r="25" spans="1:36" s="62" customFormat="1" ht="18" customHeight="1">
      <c r="A25" s="76" t="s">
        <v>101</v>
      </c>
      <c r="B25" s="77" t="s">
        <v>392</v>
      </c>
      <c r="C25" s="71">
        <f t="shared" si="5"/>
        <v>1</v>
      </c>
      <c r="D25" s="71">
        <f t="shared" si="6"/>
        <v>4300</v>
      </c>
      <c r="E25" s="71">
        <f t="shared" si="7"/>
        <v>0</v>
      </c>
      <c r="F25" s="71">
        <f t="shared" si="8"/>
        <v>4300</v>
      </c>
      <c r="G25" s="72">
        <v>0</v>
      </c>
      <c r="H25" s="72">
        <v>0</v>
      </c>
      <c r="I25" s="72">
        <v>0</v>
      </c>
      <c r="J25" s="72"/>
      <c r="K25" s="72">
        <v>1</v>
      </c>
      <c r="L25" s="72">
        <v>4300</v>
      </c>
      <c r="M25" s="72">
        <v>0</v>
      </c>
      <c r="N25" s="72">
        <v>4300</v>
      </c>
      <c r="O25" s="60">
        <f>'[5]M6 Tong hop Viec CHV '!$K$99</f>
        <v>0</v>
      </c>
      <c r="P25" s="61">
        <f>'[5]M7 Thop tien CHV'!$K$80</f>
        <v>4300</v>
      </c>
      <c r="Q25" s="60">
        <f t="shared" si="2"/>
        <v>0</v>
      </c>
      <c r="R25" s="60">
        <f t="shared" si="3"/>
        <v>0</v>
      </c>
      <c r="AJ25" s="73" t="s">
        <v>393</v>
      </c>
    </row>
    <row r="26" spans="1:44" s="62" customFormat="1" ht="18" customHeight="1">
      <c r="A26" s="76" t="s">
        <v>102</v>
      </c>
      <c r="B26" s="77" t="s">
        <v>394</v>
      </c>
      <c r="C26" s="71">
        <f t="shared" si="5"/>
        <v>3</v>
      </c>
      <c r="D26" s="71">
        <f t="shared" si="6"/>
        <v>42109</v>
      </c>
      <c r="E26" s="71">
        <f t="shared" si="7"/>
        <v>1</v>
      </c>
      <c r="F26" s="71">
        <f t="shared" si="8"/>
        <v>18249</v>
      </c>
      <c r="G26" s="79">
        <v>2</v>
      </c>
      <c r="H26" s="79">
        <v>14749</v>
      </c>
      <c r="I26" s="79">
        <v>1</v>
      </c>
      <c r="J26" s="79">
        <v>14749</v>
      </c>
      <c r="K26" s="79">
        <v>1</v>
      </c>
      <c r="L26" s="79">
        <v>27360</v>
      </c>
      <c r="M26" s="79"/>
      <c r="N26" s="79">
        <v>3500</v>
      </c>
      <c r="O26" s="82">
        <f>'[5]M6 Tong hop Viec CHV '!$K$106</f>
        <v>1</v>
      </c>
      <c r="P26" s="61">
        <f>'[5]M7 Thop tien CHV'!$K$85</f>
        <v>18249</v>
      </c>
      <c r="Q26" s="60">
        <f t="shared" si="2"/>
        <v>0</v>
      </c>
      <c r="R26" s="60">
        <f t="shared" si="3"/>
        <v>0</v>
      </c>
      <c r="AR26" s="73"/>
    </row>
    <row r="27" spans="7:14" ht="8.25" customHeight="1">
      <c r="G27" s="3"/>
      <c r="H27" s="3"/>
      <c r="I27" s="3"/>
      <c r="J27" s="3"/>
      <c r="K27" s="4"/>
      <c r="L27" s="4"/>
      <c r="M27" s="4"/>
      <c r="N27" s="4"/>
    </row>
    <row r="28" spans="1:35" s="88" customFormat="1" ht="19.5" customHeight="1">
      <c r="A28" s="43"/>
      <c r="B28" s="947" t="s">
        <v>480</v>
      </c>
      <c r="C28" s="947"/>
      <c r="D28" s="947"/>
      <c r="E28" s="947"/>
      <c r="F28" s="85"/>
      <c r="G28" s="86"/>
      <c r="H28" s="86"/>
      <c r="I28" s="86"/>
      <c r="J28" s="947" t="s">
        <v>481</v>
      </c>
      <c r="K28" s="947"/>
      <c r="L28" s="947"/>
      <c r="M28" s="947"/>
      <c r="N28" s="947"/>
      <c r="O28" s="87"/>
      <c r="P28" s="87"/>
      <c r="AG28" s="88" t="s">
        <v>396</v>
      </c>
      <c r="AI28" s="89">
        <f>82/88</f>
        <v>0.9318181818181818</v>
      </c>
    </row>
    <row r="29" spans="1:16" s="95" customFormat="1" ht="19.5" customHeight="1">
      <c r="A29" s="90"/>
      <c r="B29" s="920" t="s">
        <v>43</v>
      </c>
      <c r="C29" s="920"/>
      <c r="D29" s="920"/>
      <c r="E29" s="920"/>
      <c r="F29" s="92"/>
      <c r="G29" s="93"/>
      <c r="H29" s="93"/>
      <c r="I29" s="93"/>
      <c r="J29" s="920" t="s">
        <v>397</v>
      </c>
      <c r="K29" s="920"/>
      <c r="L29" s="920"/>
      <c r="M29" s="920"/>
      <c r="N29" s="920"/>
      <c r="O29" s="94"/>
      <c r="P29" s="94"/>
    </row>
    <row r="30" spans="1:16" s="95" customFormat="1" ht="19.5" customHeight="1">
      <c r="A30" s="90"/>
      <c r="B30" s="944"/>
      <c r="C30" s="944"/>
      <c r="D30" s="944"/>
      <c r="E30" s="92"/>
      <c r="F30" s="92"/>
      <c r="G30" s="93"/>
      <c r="H30" s="93"/>
      <c r="I30" s="93"/>
      <c r="J30" s="945"/>
      <c r="K30" s="945"/>
      <c r="L30" s="945"/>
      <c r="M30" s="945"/>
      <c r="N30" s="945"/>
      <c r="O30" s="94"/>
      <c r="P30" s="94"/>
    </row>
    <row r="31" spans="1:16" s="95" customFormat="1" ht="8.25" customHeight="1">
      <c r="A31" s="90"/>
      <c r="B31" s="96"/>
      <c r="C31" s="96" t="s">
        <v>103</v>
      </c>
      <c r="D31" s="96"/>
      <c r="E31" s="97"/>
      <c r="F31" s="97"/>
      <c r="G31" s="98"/>
      <c r="H31" s="98"/>
      <c r="I31" s="98"/>
      <c r="J31" s="96"/>
      <c r="K31" s="96"/>
      <c r="L31" s="96"/>
      <c r="M31" s="96"/>
      <c r="N31" s="96"/>
      <c r="O31" s="94"/>
      <c r="P31" s="94"/>
    </row>
    <row r="32" spans="1:16" s="95" customFormat="1" ht="9" customHeight="1">
      <c r="A32" s="90"/>
      <c r="B32" s="959" t="s">
        <v>398</v>
      </c>
      <c r="C32" s="959"/>
      <c r="D32" s="959"/>
      <c r="E32" s="959"/>
      <c r="F32" s="97"/>
      <c r="G32" s="98"/>
      <c r="H32" s="98"/>
      <c r="I32" s="98"/>
      <c r="J32" s="958" t="s">
        <v>398</v>
      </c>
      <c r="K32" s="958"/>
      <c r="L32" s="958"/>
      <c r="M32" s="958"/>
      <c r="N32" s="958"/>
      <c r="O32" s="94"/>
      <c r="P32" s="94"/>
    </row>
    <row r="33" spans="1:16" s="95" customFormat="1" ht="19.5" customHeight="1">
      <c r="A33" s="90"/>
      <c r="B33" s="920" t="s">
        <v>399</v>
      </c>
      <c r="C33" s="920"/>
      <c r="D33" s="920"/>
      <c r="E33" s="920"/>
      <c r="F33" s="92"/>
      <c r="G33" s="93"/>
      <c r="H33" s="93"/>
      <c r="I33" s="93"/>
      <c r="J33" s="91"/>
      <c r="K33" s="920" t="s">
        <v>399</v>
      </c>
      <c r="L33" s="920"/>
      <c r="M33" s="920"/>
      <c r="N33" s="91"/>
      <c r="O33" s="94"/>
      <c r="P33" s="94"/>
    </row>
    <row r="34" spans="1:16" s="95" customFormat="1" ht="19.5" customHeight="1">
      <c r="A34" s="90"/>
      <c r="B34" s="91"/>
      <c r="C34" s="91"/>
      <c r="D34" s="91"/>
      <c r="E34" s="92"/>
      <c r="F34" s="92"/>
      <c r="G34" s="93"/>
      <c r="H34" s="93"/>
      <c r="I34" s="93"/>
      <c r="J34" s="91"/>
      <c r="K34" s="91"/>
      <c r="L34" s="91"/>
      <c r="M34" s="91"/>
      <c r="N34" s="91"/>
      <c r="O34" s="94"/>
      <c r="P34" s="94"/>
    </row>
    <row r="35" spans="2:14" ht="18.75" hidden="1">
      <c r="B35" s="99"/>
      <c r="C35" s="100"/>
      <c r="D35" s="100"/>
      <c r="E35" s="100"/>
      <c r="F35" s="100"/>
      <c r="G35" s="101"/>
      <c r="H35" s="101"/>
      <c r="I35" s="101"/>
      <c r="J35" s="101"/>
      <c r="K35" s="101"/>
      <c r="L35" s="101"/>
      <c r="M35" s="101"/>
      <c r="N35" s="99"/>
    </row>
    <row r="36" spans="2:19" ht="19.5" customHeight="1">
      <c r="B36" s="918" t="s">
        <v>352</v>
      </c>
      <c r="C36" s="918"/>
      <c r="D36" s="918"/>
      <c r="E36" s="918"/>
      <c r="F36" s="101"/>
      <c r="G36" s="101"/>
      <c r="H36" s="101"/>
      <c r="I36" s="101"/>
      <c r="J36" s="919" t="s">
        <v>353</v>
      </c>
      <c r="K36" s="919"/>
      <c r="L36" s="919"/>
      <c r="M36" s="919"/>
      <c r="N36" s="919"/>
      <c r="O36" s="104"/>
      <c r="P36" s="104"/>
      <c r="Q36" s="105"/>
      <c r="R36" s="105"/>
      <c r="S36" s="105"/>
    </row>
    <row r="37" spans="2:14" ht="18.75">
      <c r="B37" s="106"/>
      <c r="C37" s="100"/>
      <c r="D37" s="100"/>
      <c r="E37" s="100"/>
      <c r="F37" s="100"/>
      <c r="G37" s="99"/>
      <c r="H37" s="99"/>
      <c r="I37" s="99"/>
      <c r="J37" s="99"/>
      <c r="K37" s="99"/>
      <c r="L37" s="99"/>
      <c r="M37" s="99"/>
      <c r="N37" s="99"/>
    </row>
    <row r="38" spans="2:11" ht="15.75">
      <c r="B38" s="52"/>
      <c r="C38" s="52"/>
      <c r="D38" s="52"/>
      <c r="E38" s="52"/>
      <c r="F38" s="52"/>
      <c r="G38" s="107"/>
      <c r="H38" s="107"/>
      <c r="I38" s="107"/>
      <c r="J38" s="107"/>
      <c r="K38" s="52"/>
    </row>
    <row r="39" spans="2:11" ht="15.75">
      <c r="B39" s="52"/>
      <c r="C39" s="52"/>
      <c r="D39" s="52"/>
      <c r="E39" s="52"/>
      <c r="F39" s="52"/>
      <c r="G39" s="107"/>
      <c r="H39" s="107"/>
      <c r="I39" s="107"/>
      <c r="J39" s="107"/>
      <c r="K39" s="52"/>
    </row>
    <row r="40" spans="2:11" ht="15.75">
      <c r="B40" s="52"/>
      <c r="C40" s="52"/>
      <c r="D40" s="52"/>
      <c r="E40" s="52"/>
      <c r="F40" s="52"/>
      <c r="G40" s="107"/>
      <c r="H40" s="107"/>
      <c r="I40" s="107"/>
      <c r="J40" s="107"/>
      <c r="K40" s="52"/>
    </row>
    <row r="41" spans="2:11" ht="15.75">
      <c r="B41" s="52"/>
      <c r="C41" s="52"/>
      <c r="D41" s="52"/>
      <c r="E41" s="52"/>
      <c r="F41" s="52"/>
      <c r="G41" s="107"/>
      <c r="H41" s="107"/>
      <c r="I41" s="107"/>
      <c r="J41" s="107"/>
      <c r="K41" s="52"/>
    </row>
    <row r="42" spans="7:10" ht="15.75">
      <c r="G42" s="107"/>
      <c r="H42" s="107"/>
      <c r="I42" s="107"/>
      <c r="J42" s="107"/>
    </row>
    <row r="43" spans="7:10" ht="15.75">
      <c r="G43" s="107"/>
      <c r="H43" s="107"/>
      <c r="I43" s="107"/>
      <c r="J43" s="107"/>
    </row>
    <row r="44" spans="7:10" ht="15.75">
      <c r="G44" s="107"/>
      <c r="H44" s="107"/>
      <c r="I44" s="107"/>
      <c r="J44" s="107"/>
    </row>
    <row r="45" spans="7:10" ht="15.75">
      <c r="G45" s="107"/>
      <c r="H45" s="107"/>
      <c r="I45" s="107"/>
      <c r="J45" s="10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13">
      <selection activeCell="C4" sqref="C4:C32"/>
    </sheetView>
  </sheetViews>
  <sheetFormatPr defaultColWidth="9.00390625" defaultRowHeight="15.75"/>
  <cols>
    <col min="1" max="1" width="4.25390625" style="430" customWidth="1"/>
    <col min="2" max="2" width="46.375" style="430" customWidth="1"/>
    <col min="3" max="3" width="40.00390625" style="430" customWidth="1"/>
    <col min="4" max="16384" width="9.00390625" style="430" customWidth="1"/>
  </cols>
  <sheetData>
    <row r="1" spans="1:3" s="444" customFormat="1" ht="36" customHeight="1">
      <c r="A1" s="1237" t="s">
        <v>206</v>
      </c>
      <c r="B1" s="1238"/>
      <c r="C1" s="1238"/>
    </row>
    <row r="2" spans="1:3" s="483" customFormat="1" ht="19.5" customHeight="1">
      <c r="A2" s="1239" t="s">
        <v>70</v>
      </c>
      <c r="B2" s="1240"/>
      <c r="C2" s="482" t="s">
        <v>342</v>
      </c>
    </row>
    <row r="3" spans="1:3" s="452" customFormat="1" ht="18.75" customHeight="1">
      <c r="A3" s="1254" t="s">
        <v>6</v>
      </c>
      <c r="B3" s="1255"/>
      <c r="C3" s="449">
        <v>1</v>
      </c>
    </row>
    <row r="4" spans="1:3" s="452" customFormat="1" ht="19.5" customHeight="1">
      <c r="A4" s="449" t="s">
        <v>52</v>
      </c>
      <c r="B4" s="543" t="s">
        <v>573</v>
      </c>
      <c r="C4" s="405">
        <v>5229008</v>
      </c>
    </row>
    <row r="5" spans="1:3" s="26" customFormat="1" ht="19.5" customHeight="1">
      <c r="A5" s="453" t="s">
        <v>54</v>
      </c>
      <c r="B5" s="544" t="s">
        <v>168</v>
      </c>
      <c r="C5" s="410">
        <v>0</v>
      </c>
    </row>
    <row r="6" spans="1:3" s="26" customFormat="1" ht="19.5" customHeight="1">
      <c r="A6" s="454" t="s">
        <v>55</v>
      </c>
      <c r="B6" s="544" t="s">
        <v>170</v>
      </c>
      <c r="C6" s="410">
        <v>25200</v>
      </c>
    </row>
    <row r="7" spans="1:3" s="26" customFormat="1" ht="19.5" customHeight="1">
      <c r="A7" s="454" t="s">
        <v>141</v>
      </c>
      <c r="B7" s="544" t="s">
        <v>180</v>
      </c>
      <c r="C7" s="410">
        <v>3562808</v>
      </c>
    </row>
    <row r="8" spans="1:3" s="26" customFormat="1" ht="19.5" customHeight="1">
      <c r="A8" s="454" t="s">
        <v>143</v>
      </c>
      <c r="B8" s="544" t="s">
        <v>172</v>
      </c>
      <c r="C8" s="410">
        <v>1641000</v>
      </c>
    </row>
    <row r="9" spans="1:3" s="26" customFormat="1" ht="19.5" customHeight="1">
      <c r="A9" s="454" t="s">
        <v>145</v>
      </c>
      <c r="B9" s="544" t="s">
        <v>156</v>
      </c>
      <c r="C9" s="410">
        <v>0</v>
      </c>
    </row>
    <row r="10" spans="1:3" s="26" customFormat="1" ht="19.5" customHeight="1">
      <c r="A10" s="454" t="s">
        <v>147</v>
      </c>
      <c r="B10" s="544" t="s">
        <v>185</v>
      </c>
      <c r="C10" s="410">
        <v>0</v>
      </c>
    </row>
    <row r="11" spans="1:3" s="26" customFormat="1" ht="19.5" customHeight="1">
      <c r="A11" s="454" t="s">
        <v>149</v>
      </c>
      <c r="B11" s="544" t="s">
        <v>158</v>
      </c>
      <c r="C11" s="410">
        <v>0</v>
      </c>
    </row>
    <row r="12" spans="1:3" s="455" customFormat="1" ht="19.5" customHeight="1">
      <c r="A12" s="454" t="s">
        <v>186</v>
      </c>
      <c r="B12" s="544" t="s">
        <v>187</v>
      </c>
      <c r="C12" s="410">
        <v>0</v>
      </c>
    </row>
    <row r="13" spans="1:3" s="455" customFormat="1" ht="19.5" customHeight="1">
      <c r="A13" s="454" t="s">
        <v>576</v>
      </c>
      <c r="B13" s="544" t="s">
        <v>160</v>
      </c>
      <c r="C13" s="410">
        <v>0</v>
      </c>
    </row>
    <row r="14" spans="1:3" s="455" customFormat="1" ht="19.5" customHeight="1">
      <c r="A14" s="449" t="s">
        <v>53</v>
      </c>
      <c r="B14" s="543" t="s">
        <v>574</v>
      </c>
      <c r="C14" s="405">
        <v>0</v>
      </c>
    </row>
    <row r="15" spans="1:3" s="455" customFormat="1" ht="19.5" customHeight="1">
      <c r="A15" s="453" t="s">
        <v>56</v>
      </c>
      <c r="B15" s="544" t="s">
        <v>188</v>
      </c>
      <c r="C15" s="410">
        <v>0</v>
      </c>
    </row>
    <row r="16" spans="1:3" s="455" customFormat="1" ht="19.5" customHeight="1">
      <c r="A16" s="453" t="s">
        <v>57</v>
      </c>
      <c r="B16" s="544" t="s">
        <v>160</v>
      </c>
      <c r="C16" s="410">
        <v>0</v>
      </c>
    </row>
    <row r="17" spans="1:3" s="452" customFormat="1" ht="19.5" customHeight="1">
      <c r="A17" s="449" t="s">
        <v>58</v>
      </c>
      <c r="B17" s="556" t="s">
        <v>150</v>
      </c>
      <c r="C17" s="405">
        <v>0</v>
      </c>
    </row>
    <row r="18" spans="1:3" ht="19.5" customHeight="1">
      <c r="A18" s="453" t="s">
        <v>161</v>
      </c>
      <c r="B18" s="544" t="s">
        <v>189</v>
      </c>
      <c r="C18" s="410">
        <v>0</v>
      </c>
    </row>
    <row r="19" spans="1:3" s="26" customFormat="1" ht="30">
      <c r="A19" s="454" t="s">
        <v>163</v>
      </c>
      <c r="B19" s="544" t="s">
        <v>164</v>
      </c>
      <c r="C19" s="410">
        <v>0</v>
      </c>
    </row>
    <row r="20" spans="1:3" s="26" customFormat="1" ht="19.5" customHeight="1">
      <c r="A20" s="454" t="s">
        <v>165</v>
      </c>
      <c r="B20" s="544" t="s">
        <v>166</v>
      </c>
      <c r="C20" s="410">
        <v>0</v>
      </c>
    </row>
    <row r="21" spans="1:3" s="26" customFormat="1" ht="19.5" customHeight="1">
      <c r="A21" s="454" t="s">
        <v>73</v>
      </c>
      <c r="B21" s="543" t="s">
        <v>571</v>
      </c>
      <c r="C21" s="405">
        <v>77685126</v>
      </c>
    </row>
    <row r="22" spans="1:3" s="26" customFormat="1" ht="19.5" customHeight="1">
      <c r="A22" s="454" t="s">
        <v>167</v>
      </c>
      <c r="B22" s="544" t="s">
        <v>168</v>
      </c>
      <c r="C22" s="410">
        <v>215808</v>
      </c>
    </row>
    <row r="23" spans="1:3" s="26" customFormat="1" ht="19.5" customHeight="1">
      <c r="A23" s="454" t="s">
        <v>169</v>
      </c>
      <c r="B23" s="544" t="s">
        <v>170</v>
      </c>
      <c r="C23" s="410">
        <v>60256</v>
      </c>
    </row>
    <row r="24" spans="1:3" s="26" customFormat="1" ht="19.5" customHeight="1">
      <c r="A24" s="454" t="s">
        <v>171</v>
      </c>
      <c r="B24" s="544" t="s">
        <v>190</v>
      </c>
      <c r="C24" s="410">
        <v>22724748</v>
      </c>
    </row>
    <row r="25" spans="1:3" s="26" customFormat="1" ht="19.5" customHeight="1">
      <c r="A25" s="454" t="s">
        <v>173</v>
      </c>
      <c r="B25" s="544" t="s">
        <v>155</v>
      </c>
      <c r="C25" s="410">
        <v>8781640</v>
      </c>
    </row>
    <row r="26" spans="1:3" s="26" customFormat="1" ht="19.5" customHeight="1">
      <c r="A26" s="454" t="s">
        <v>174</v>
      </c>
      <c r="B26" s="544" t="s">
        <v>191</v>
      </c>
      <c r="C26" s="410">
        <v>0</v>
      </c>
    </row>
    <row r="27" spans="1:3" s="26" customFormat="1" ht="19.5" customHeight="1">
      <c r="A27" s="454" t="s">
        <v>175</v>
      </c>
      <c r="B27" s="544" t="s">
        <v>158</v>
      </c>
      <c r="C27" s="410">
        <v>45902674</v>
      </c>
    </row>
    <row r="28" spans="1:3" s="26" customFormat="1" ht="19.5" customHeight="1">
      <c r="A28" s="454" t="s">
        <v>192</v>
      </c>
      <c r="B28" s="544" t="s">
        <v>193</v>
      </c>
      <c r="C28" s="410">
        <v>0</v>
      </c>
    </row>
    <row r="29" spans="1:3" s="26" customFormat="1" ht="19.5" customHeight="1">
      <c r="A29" s="449" t="s">
        <v>74</v>
      </c>
      <c r="B29" s="543" t="s">
        <v>575</v>
      </c>
      <c r="C29" s="405">
        <v>89884128</v>
      </c>
    </row>
    <row r="30" spans="1:3" ht="19.5" customHeight="1">
      <c r="A30" s="454" t="s">
        <v>177</v>
      </c>
      <c r="B30" s="544" t="s">
        <v>168</v>
      </c>
      <c r="C30" s="410">
        <v>88831251</v>
      </c>
    </row>
    <row r="31" spans="1:3" s="26" customFormat="1" ht="19.5" customHeight="1">
      <c r="A31" s="454" t="s">
        <v>178</v>
      </c>
      <c r="B31" s="544" t="s">
        <v>170</v>
      </c>
      <c r="C31" s="410">
        <v>0</v>
      </c>
    </row>
    <row r="32" spans="1:3" s="26" customFormat="1" ht="19.5" customHeight="1">
      <c r="A32" s="454" t="s">
        <v>179</v>
      </c>
      <c r="B32" s="544" t="s">
        <v>190</v>
      </c>
      <c r="C32" s="410">
        <v>1052877</v>
      </c>
    </row>
    <row r="33" spans="1:3" s="26" customFormat="1" ht="15.75">
      <c r="A33" s="456"/>
      <c r="B33" s="457"/>
      <c r="C33" s="457"/>
    </row>
    <row r="34" spans="1:3" s="414" customFormat="1" ht="18.75">
      <c r="A34" s="1256"/>
      <c r="B34" s="1256"/>
      <c r="C34" s="545" t="str">
        <f>'Thong tin'!B8</f>
        <v>Ninh Thuận, ngày  30 tháng 9 năm 2017</v>
      </c>
    </row>
    <row r="35" spans="1:3" s="484" customFormat="1" ht="18.75">
      <c r="A35" s="1245" t="s">
        <v>4</v>
      </c>
      <c r="B35" s="1245"/>
      <c r="C35" s="546" t="str">
        <f>'Thong tin'!B7</f>
        <v>CỤC TRƯỞNG</v>
      </c>
    </row>
    <row r="36" spans="1:3" s="414" customFormat="1" ht="18.75">
      <c r="A36" s="564"/>
      <c r="B36" s="548"/>
      <c r="C36" s="548"/>
    </row>
    <row r="37" spans="1:3" s="414" customFormat="1" ht="18.75">
      <c r="A37" s="547"/>
      <c r="B37" s="548"/>
      <c r="C37" s="548"/>
    </row>
    <row r="38" spans="1:3" s="414" customFormat="1" ht="15.75">
      <c r="A38" s="547"/>
      <c r="B38" s="547"/>
      <c r="C38" s="547"/>
    </row>
    <row r="39" spans="1:3" ht="15.75">
      <c r="A39" s="550"/>
      <c r="B39" s="551"/>
      <c r="C39" s="552"/>
    </row>
    <row r="40" spans="1:3" s="452" customFormat="1" ht="18.75">
      <c r="A40" s="1244" t="str">
        <f>'Thong tin'!B5</f>
        <v>Trần Minh Tuân</v>
      </c>
      <c r="B40" s="1244"/>
      <c r="C40" s="554" t="str">
        <f>'Thong tin'!B6</f>
        <v>Trần Văn Hiếu</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
      <selection activeCell="F30" sqref="F30"/>
    </sheetView>
  </sheetViews>
  <sheetFormatPr defaultColWidth="9.00390625" defaultRowHeight="15.75"/>
  <cols>
    <col min="1" max="1" width="4.875" style="489" customWidth="1"/>
    <col min="2" max="2" width="23.25390625" style="489" customWidth="1"/>
    <col min="3" max="3" width="12.625" style="489" customWidth="1"/>
    <col min="4" max="4" width="12.125" style="489" customWidth="1"/>
    <col min="5" max="10" width="9.375" style="489" customWidth="1"/>
    <col min="11" max="12" width="12.25390625" style="489" customWidth="1"/>
    <col min="13" max="13" width="11.375" style="488" hidden="1" customWidth="1"/>
    <col min="14" max="14" width="18.125" style="488" hidden="1" customWidth="1"/>
    <col min="15" max="15" width="10.875" style="488" hidden="1" customWidth="1"/>
    <col min="16" max="16" width="13.25390625" style="488" hidden="1" customWidth="1"/>
    <col min="17" max="17" width="0" style="488" hidden="1" customWidth="1"/>
    <col min="18" max="18" width="9.50390625" style="488" hidden="1" customWidth="1"/>
    <col min="19" max="16384" width="9.00390625" style="489" customWidth="1"/>
  </cols>
  <sheetData>
    <row r="1" spans="1:13" ht="21" customHeight="1">
      <c r="A1" s="1306" t="s">
        <v>33</v>
      </c>
      <c r="B1" s="1307"/>
      <c r="C1" s="486"/>
      <c r="D1" s="1284" t="s">
        <v>79</v>
      </c>
      <c r="E1" s="1284"/>
      <c r="F1" s="1284"/>
      <c r="G1" s="1284"/>
      <c r="H1" s="1284"/>
      <c r="I1" s="1284"/>
      <c r="J1" s="1284"/>
      <c r="K1" s="1309" t="s">
        <v>558</v>
      </c>
      <c r="L1" s="1309"/>
      <c r="M1" s="487"/>
    </row>
    <row r="2" spans="1:13" ht="16.5" customHeight="1">
      <c r="A2" s="1250" t="s">
        <v>344</v>
      </c>
      <c r="B2" s="1250"/>
      <c r="C2" s="1250"/>
      <c r="D2" s="1284" t="s">
        <v>216</v>
      </c>
      <c r="E2" s="1284"/>
      <c r="F2" s="1284"/>
      <c r="G2" s="1284"/>
      <c r="H2" s="1284"/>
      <c r="I2" s="1284"/>
      <c r="J2" s="1284"/>
      <c r="K2" s="1293" t="str">
        <f>'Thong tin'!B4</f>
        <v>CTHADS tỉnh Ninh Thuận</v>
      </c>
      <c r="L2" s="1293"/>
      <c r="M2" s="490"/>
    </row>
    <row r="3" spans="1:13" ht="16.5" customHeight="1">
      <c r="A3" s="1250" t="s">
        <v>345</v>
      </c>
      <c r="B3" s="1250"/>
      <c r="C3" s="421"/>
      <c r="D3" s="1308" t="str">
        <f>'Thong tin'!B3</f>
        <v>12 tháng / năm 2017</v>
      </c>
      <c r="E3" s="1308"/>
      <c r="F3" s="1308"/>
      <c r="G3" s="1308"/>
      <c r="H3" s="1308"/>
      <c r="I3" s="1308"/>
      <c r="J3" s="1308"/>
      <c r="K3" s="1309" t="s">
        <v>524</v>
      </c>
      <c r="L3" s="1309"/>
      <c r="M3" s="487"/>
    </row>
    <row r="4" spans="1:13" ht="13.5" customHeight="1">
      <c r="A4" s="442" t="s">
        <v>119</v>
      </c>
      <c r="B4" s="442"/>
      <c r="C4" s="427"/>
      <c r="D4" s="491"/>
      <c r="E4" s="491"/>
      <c r="F4" s="492"/>
      <c r="G4" s="492"/>
      <c r="H4" s="492"/>
      <c r="I4" s="492"/>
      <c r="J4" s="492"/>
      <c r="K4" s="1293" t="s">
        <v>412</v>
      </c>
      <c r="L4" s="1293"/>
      <c r="M4" s="490"/>
    </row>
    <row r="5" spans="1:13" ht="14.25" customHeight="1">
      <c r="A5" s="491"/>
      <c r="B5" s="491" t="s">
        <v>94</v>
      </c>
      <c r="C5" s="491"/>
      <c r="D5" s="491"/>
      <c r="E5" s="1305" t="s">
        <v>523</v>
      </c>
      <c r="F5" s="1305"/>
      <c r="G5" s="1305"/>
      <c r="H5" s="1305"/>
      <c r="I5" s="1305"/>
      <c r="J5" s="491"/>
      <c r="K5" s="1269" t="s">
        <v>195</v>
      </c>
      <c r="L5" s="1269"/>
      <c r="M5" s="487"/>
    </row>
    <row r="6" spans="1:16" ht="20.25" customHeight="1">
      <c r="A6" s="911" t="s">
        <v>71</v>
      </c>
      <c r="B6" s="912"/>
      <c r="C6" s="1267" t="s">
        <v>38</v>
      </c>
      <c r="D6" s="1273" t="s">
        <v>339</v>
      </c>
      <c r="E6" s="1273"/>
      <c r="F6" s="1273"/>
      <c r="G6" s="1273"/>
      <c r="H6" s="1273"/>
      <c r="I6" s="1273"/>
      <c r="J6" s="1273"/>
      <c r="K6" s="1273"/>
      <c r="L6" s="1273"/>
      <c r="M6" s="490"/>
      <c r="N6" s="1261" t="s">
        <v>520</v>
      </c>
      <c r="O6" s="1261"/>
      <c r="P6" s="1261"/>
    </row>
    <row r="7" spans="1:13" ht="20.25" customHeight="1">
      <c r="A7" s="913"/>
      <c r="B7" s="914"/>
      <c r="C7" s="1267"/>
      <c r="D7" s="1294" t="s">
        <v>207</v>
      </c>
      <c r="E7" s="1295"/>
      <c r="F7" s="1295"/>
      <c r="G7" s="1295"/>
      <c r="H7" s="1295"/>
      <c r="I7" s="1295"/>
      <c r="J7" s="1296"/>
      <c r="K7" s="1297" t="s">
        <v>208</v>
      </c>
      <c r="L7" s="1297" t="s">
        <v>209</v>
      </c>
      <c r="M7" s="487"/>
    </row>
    <row r="8" spans="1:13" ht="20.25" customHeight="1">
      <c r="A8" s="913"/>
      <c r="B8" s="914"/>
      <c r="C8" s="1267"/>
      <c r="D8" s="1311" t="s">
        <v>37</v>
      </c>
      <c r="E8" s="1302" t="s">
        <v>7</v>
      </c>
      <c r="F8" s="1303"/>
      <c r="G8" s="1303"/>
      <c r="H8" s="1303"/>
      <c r="I8" s="1303"/>
      <c r="J8" s="1304"/>
      <c r="K8" s="1298"/>
      <c r="L8" s="1300"/>
      <c r="M8" s="487"/>
    </row>
    <row r="9" spans="1:16" ht="20.25" customHeight="1">
      <c r="A9" s="1288"/>
      <c r="B9" s="1289"/>
      <c r="C9" s="1267"/>
      <c r="D9" s="1311"/>
      <c r="E9" s="572" t="s">
        <v>210</v>
      </c>
      <c r="F9" s="572" t="s">
        <v>211</v>
      </c>
      <c r="G9" s="572" t="s">
        <v>212</v>
      </c>
      <c r="H9" s="572" t="s">
        <v>213</v>
      </c>
      <c r="I9" s="572" t="s">
        <v>346</v>
      </c>
      <c r="J9" s="572" t="s">
        <v>214</v>
      </c>
      <c r="K9" s="1299"/>
      <c r="L9" s="1301"/>
      <c r="M9" s="1262" t="s">
        <v>502</v>
      </c>
      <c r="N9" s="1262"/>
      <c r="O9" s="1262"/>
      <c r="P9" s="1262"/>
    </row>
    <row r="10" spans="1:18" s="499" customFormat="1" ht="20.25" customHeight="1">
      <c r="A10" s="1263" t="s">
        <v>6</v>
      </c>
      <c r="B10" s="1264"/>
      <c r="C10" s="494">
        <v>1</v>
      </c>
      <c r="D10" s="495">
        <v>2</v>
      </c>
      <c r="E10" s="494">
        <v>3</v>
      </c>
      <c r="F10" s="495">
        <v>4</v>
      </c>
      <c r="G10" s="494">
        <v>5</v>
      </c>
      <c r="H10" s="495">
        <v>6</v>
      </c>
      <c r="I10" s="494">
        <v>7</v>
      </c>
      <c r="J10" s="495">
        <v>8</v>
      </c>
      <c r="K10" s="494">
        <v>9</v>
      </c>
      <c r="L10" s="495">
        <v>10</v>
      </c>
      <c r="M10" s="496" t="s">
        <v>503</v>
      </c>
      <c r="N10" s="497" t="s">
        <v>506</v>
      </c>
      <c r="O10" s="497" t="s">
        <v>504</v>
      </c>
      <c r="P10" s="497" t="s">
        <v>505</v>
      </c>
      <c r="Q10" s="498"/>
      <c r="R10" s="498"/>
    </row>
    <row r="11" spans="1:18" s="500" customFormat="1" ht="30" customHeight="1">
      <c r="A11" s="528" t="s">
        <v>0</v>
      </c>
      <c r="B11" s="435" t="s">
        <v>131</v>
      </c>
      <c r="C11" s="512">
        <v>401409195</v>
      </c>
      <c r="D11" s="512">
        <v>20111425</v>
      </c>
      <c r="E11" s="512">
        <v>8316291</v>
      </c>
      <c r="F11" s="512">
        <v>21800</v>
      </c>
      <c r="G11" s="512">
        <v>670440</v>
      </c>
      <c r="H11" s="512">
        <v>5452176</v>
      </c>
      <c r="I11" s="512">
        <v>19620</v>
      </c>
      <c r="J11" s="512">
        <v>5631098</v>
      </c>
      <c r="K11" s="512">
        <v>276296384</v>
      </c>
      <c r="L11" s="512">
        <v>105001386</v>
      </c>
      <c r="M11" s="405">
        <f>'03'!C11+'04'!C11</f>
        <v>401409195</v>
      </c>
      <c r="N11" s="405">
        <f>C11-M11</f>
        <v>0</v>
      </c>
      <c r="O11" s="405">
        <f>'07'!C11</f>
        <v>401409195</v>
      </c>
      <c r="P11" s="405">
        <f>C11-O11</f>
        <v>0</v>
      </c>
      <c r="Q11" s="391"/>
      <c r="R11" s="391"/>
    </row>
    <row r="12" spans="1:18" s="500" customFormat="1" ht="30" customHeight="1">
      <c r="A12" s="529">
        <v>1</v>
      </c>
      <c r="B12" s="438" t="s">
        <v>132</v>
      </c>
      <c r="C12" s="512">
        <v>213572407</v>
      </c>
      <c r="D12" s="512">
        <v>6712389</v>
      </c>
      <c r="E12" s="520">
        <v>4525322</v>
      </c>
      <c r="F12" s="520">
        <v>0</v>
      </c>
      <c r="G12" s="520">
        <v>457882</v>
      </c>
      <c r="H12" s="520">
        <v>1729185</v>
      </c>
      <c r="I12" s="520">
        <v>0</v>
      </c>
      <c r="J12" s="520">
        <v>0</v>
      </c>
      <c r="K12" s="520">
        <v>142996090</v>
      </c>
      <c r="L12" s="520">
        <v>63863928</v>
      </c>
      <c r="M12" s="410">
        <f>'03'!C12+'04'!C12</f>
        <v>213572407</v>
      </c>
      <c r="N12" s="410">
        <f aca="true" t="shared" si="0" ref="N12:N26">C12-M12</f>
        <v>0</v>
      </c>
      <c r="O12" s="410">
        <f>'07'!D11</f>
        <v>213572407</v>
      </c>
      <c r="P12" s="410">
        <f aca="true" t="shared" si="1" ref="P12:P26">C12-O12</f>
        <v>0</v>
      </c>
      <c r="Q12" s="403"/>
      <c r="R12" s="436"/>
    </row>
    <row r="13" spans="1:18" s="500" customFormat="1" ht="30" customHeight="1">
      <c r="A13" s="529">
        <v>2</v>
      </c>
      <c r="B13" s="438" t="s">
        <v>133</v>
      </c>
      <c r="C13" s="512">
        <v>187836788</v>
      </c>
      <c r="D13" s="512">
        <v>13399036</v>
      </c>
      <c r="E13" s="520">
        <v>3790969</v>
      </c>
      <c r="F13" s="520">
        <v>21800</v>
      </c>
      <c r="G13" s="520">
        <v>212558</v>
      </c>
      <c r="H13" s="520">
        <v>3722991</v>
      </c>
      <c r="I13" s="520">
        <v>19620</v>
      </c>
      <c r="J13" s="520">
        <v>5631098</v>
      </c>
      <c r="K13" s="520">
        <v>133300294</v>
      </c>
      <c r="L13" s="520">
        <v>41137458</v>
      </c>
      <c r="M13" s="410">
        <f>'03'!C13+'04'!C13</f>
        <v>187836788</v>
      </c>
      <c r="N13" s="410">
        <f t="shared" si="0"/>
        <v>0</v>
      </c>
      <c r="O13" s="410">
        <f>'07'!E11</f>
        <v>187836788</v>
      </c>
      <c r="P13" s="410">
        <f t="shared" si="1"/>
        <v>0</v>
      </c>
      <c r="Q13" s="403"/>
      <c r="R13" s="436"/>
    </row>
    <row r="14" spans="1:18" s="500" customFormat="1" ht="30" customHeight="1">
      <c r="A14" s="530" t="s">
        <v>1</v>
      </c>
      <c r="B14" s="396" t="s">
        <v>134</v>
      </c>
      <c r="C14" s="512">
        <v>52895798</v>
      </c>
      <c r="D14" s="512">
        <v>187558</v>
      </c>
      <c r="E14" s="512">
        <v>158058</v>
      </c>
      <c r="F14" s="512">
        <v>0</v>
      </c>
      <c r="G14" s="512">
        <v>12000</v>
      </c>
      <c r="H14" s="512">
        <v>13300</v>
      </c>
      <c r="I14" s="512">
        <v>4200</v>
      </c>
      <c r="J14" s="512">
        <v>0</v>
      </c>
      <c r="K14" s="512">
        <v>40817581</v>
      </c>
      <c r="L14" s="512">
        <v>11890659</v>
      </c>
      <c r="M14" s="410">
        <f>'03'!C14+'04'!C14</f>
        <v>52895798</v>
      </c>
      <c r="N14" s="410">
        <f t="shared" si="0"/>
        <v>0</v>
      </c>
      <c r="O14" s="410">
        <f>'07'!F11</f>
        <v>52895798</v>
      </c>
      <c r="P14" s="410">
        <f t="shared" si="1"/>
        <v>0</v>
      </c>
      <c r="Q14" s="391"/>
      <c r="R14" s="436"/>
    </row>
    <row r="15" spans="1:18" s="500" customFormat="1" ht="30" customHeight="1">
      <c r="A15" s="530" t="s">
        <v>9</v>
      </c>
      <c r="B15" s="396" t="s">
        <v>135</v>
      </c>
      <c r="C15" s="512">
        <v>0</v>
      </c>
      <c r="D15" s="512">
        <v>0</v>
      </c>
      <c r="E15" s="512">
        <v>0</v>
      </c>
      <c r="F15" s="512">
        <v>0</v>
      </c>
      <c r="G15" s="512">
        <v>0</v>
      </c>
      <c r="H15" s="512">
        <v>0</v>
      </c>
      <c r="I15" s="512">
        <v>0</v>
      </c>
      <c r="J15" s="512">
        <v>0</v>
      </c>
      <c r="K15" s="512">
        <v>0</v>
      </c>
      <c r="L15" s="512">
        <v>0</v>
      </c>
      <c r="M15" s="410">
        <f>'03'!C15+'04'!C15</f>
        <v>0</v>
      </c>
      <c r="N15" s="410">
        <f t="shared" si="0"/>
        <v>0</v>
      </c>
      <c r="O15" s="410">
        <f>'07'!G11</f>
        <v>0</v>
      </c>
      <c r="P15" s="410">
        <f t="shared" si="1"/>
        <v>0</v>
      </c>
      <c r="Q15" s="391"/>
      <c r="R15" s="391"/>
    </row>
    <row r="16" spans="1:18" s="500" customFormat="1" ht="30" customHeight="1">
      <c r="A16" s="530" t="s">
        <v>136</v>
      </c>
      <c r="B16" s="396" t="s">
        <v>137</v>
      </c>
      <c r="C16" s="512">
        <v>348513397</v>
      </c>
      <c r="D16" s="512">
        <v>19923867</v>
      </c>
      <c r="E16" s="512">
        <v>8158233</v>
      </c>
      <c r="F16" s="512">
        <v>21800</v>
      </c>
      <c r="G16" s="512">
        <v>658440</v>
      </c>
      <c r="H16" s="512">
        <v>5438876</v>
      </c>
      <c r="I16" s="512">
        <v>15420</v>
      </c>
      <c r="J16" s="512">
        <v>5631098</v>
      </c>
      <c r="K16" s="512">
        <v>235478803</v>
      </c>
      <c r="L16" s="512">
        <v>93110727</v>
      </c>
      <c r="M16" s="405">
        <f>'03'!C16+'04'!C16</f>
        <v>348513397</v>
      </c>
      <c r="N16" s="405">
        <f t="shared" si="0"/>
        <v>0</v>
      </c>
      <c r="O16" s="405">
        <f>'07'!H11</f>
        <v>348513397</v>
      </c>
      <c r="P16" s="405">
        <f t="shared" si="1"/>
        <v>0</v>
      </c>
      <c r="Q16" s="391"/>
      <c r="R16" s="391"/>
    </row>
    <row r="17" spans="1:18" s="500" customFormat="1" ht="30" customHeight="1">
      <c r="A17" s="530" t="s">
        <v>52</v>
      </c>
      <c r="B17" s="439" t="s">
        <v>138</v>
      </c>
      <c r="C17" s="512">
        <v>253988926</v>
      </c>
      <c r="D17" s="512">
        <v>15341624</v>
      </c>
      <c r="E17" s="512">
        <v>5213083</v>
      </c>
      <c r="F17" s="512">
        <v>21800</v>
      </c>
      <c r="G17" s="512">
        <v>281528</v>
      </c>
      <c r="H17" s="512">
        <v>4178695</v>
      </c>
      <c r="I17" s="512">
        <v>15420</v>
      </c>
      <c r="J17" s="512">
        <v>5631098</v>
      </c>
      <c r="K17" s="512">
        <v>169916449</v>
      </c>
      <c r="L17" s="512">
        <v>68730853</v>
      </c>
      <c r="M17" s="405">
        <f>'03'!C17+'04'!C17</f>
        <v>253988926</v>
      </c>
      <c r="N17" s="405">
        <f t="shared" si="0"/>
        <v>0</v>
      </c>
      <c r="O17" s="405">
        <f>'07'!I11</f>
        <v>253988926</v>
      </c>
      <c r="P17" s="405">
        <f t="shared" si="1"/>
        <v>0</v>
      </c>
      <c r="Q17" s="391"/>
      <c r="R17" s="391"/>
    </row>
    <row r="18" spans="1:18" s="500" customFormat="1" ht="30" customHeight="1">
      <c r="A18" s="529" t="s">
        <v>54</v>
      </c>
      <c r="B18" s="438" t="s">
        <v>139</v>
      </c>
      <c r="C18" s="512">
        <v>61215519</v>
      </c>
      <c r="D18" s="512">
        <v>11391608</v>
      </c>
      <c r="E18" s="520">
        <v>2696658</v>
      </c>
      <c r="F18" s="520">
        <v>20800</v>
      </c>
      <c r="G18" s="520">
        <v>126943</v>
      </c>
      <c r="H18" s="520">
        <v>3398650</v>
      </c>
      <c r="I18" s="520">
        <v>8420</v>
      </c>
      <c r="J18" s="520">
        <v>5140137</v>
      </c>
      <c r="K18" s="520">
        <v>30051761</v>
      </c>
      <c r="L18" s="520">
        <v>19772150</v>
      </c>
      <c r="M18" s="410">
        <f>'03'!C18+'04'!C18</f>
        <v>61215519</v>
      </c>
      <c r="N18" s="410">
        <f t="shared" si="0"/>
        <v>0</v>
      </c>
      <c r="O18" s="410">
        <f>'07'!J11</f>
        <v>61215519</v>
      </c>
      <c r="P18" s="410">
        <f t="shared" si="1"/>
        <v>0</v>
      </c>
      <c r="Q18" s="391"/>
      <c r="R18" s="391"/>
    </row>
    <row r="19" spans="1:18" s="500" customFormat="1" ht="30" customHeight="1">
      <c r="A19" s="529" t="s">
        <v>55</v>
      </c>
      <c r="B19" s="438" t="s">
        <v>140</v>
      </c>
      <c r="C19" s="512">
        <v>78187838</v>
      </c>
      <c r="D19" s="512">
        <v>502712</v>
      </c>
      <c r="E19" s="520">
        <v>476183</v>
      </c>
      <c r="F19" s="520">
        <v>0</v>
      </c>
      <c r="G19" s="520">
        <v>3000</v>
      </c>
      <c r="H19" s="520">
        <v>23529</v>
      </c>
      <c r="I19" s="520">
        <v>0</v>
      </c>
      <c r="J19" s="520">
        <v>0</v>
      </c>
      <c r="K19" s="520">
        <v>57959165</v>
      </c>
      <c r="L19" s="520">
        <v>19725961</v>
      </c>
      <c r="M19" s="410">
        <f>'03'!C19+'04'!C19</f>
        <v>78187838</v>
      </c>
      <c r="N19" s="410">
        <f t="shared" si="0"/>
        <v>0</v>
      </c>
      <c r="O19" s="410">
        <f>'07'!K11</f>
        <v>78187838</v>
      </c>
      <c r="P19" s="410">
        <f t="shared" si="1"/>
        <v>0</v>
      </c>
      <c r="Q19" s="391"/>
      <c r="R19" s="391"/>
    </row>
    <row r="20" spans="1:18" s="500" customFormat="1" ht="30" customHeight="1">
      <c r="A20" s="529" t="s">
        <v>141</v>
      </c>
      <c r="B20" s="438" t="s">
        <v>202</v>
      </c>
      <c r="C20" s="512">
        <v>87544</v>
      </c>
      <c r="D20" s="512">
        <v>87544</v>
      </c>
      <c r="E20" s="520">
        <v>19421</v>
      </c>
      <c r="F20" s="520">
        <v>0</v>
      </c>
      <c r="G20" s="520">
        <v>8225</v>
      </c>
      <c r="H20" s="520">
        <v>59898</v>
      </c>
      <c r="I20" s="520">
        <v>0</v>
      </c>
      <c r="J20" s="520">
        <v>0</v>
      </c>
      <c r="K20" s="520">
        <v>0</v>
      </c>
      <c r="L20" s="520">
        <v>0</v>
      </c>
      <c r="M20" s="410">
        <f>'03'!C20</f>
        <v>87544</v>
      </c>
      <c r="N20" s="410">
        <f t="shared" si="0"/>
        <v>0</v>
      </c>
      <c r="O20" s="410">
        <f>'07'!L11</f>
        <v>87544</v>
      </c>
      <c r="P20" s="410">
        <f t="shared" si="1"/>
        <v>0</v>
      </c>
      <c r="Q20" s="391"/>
      <c r="R20" s="391"/>
    </row>
    <row r="21" spans="1:18" s="500" customFormat="1" ht="30" customHeight="1">
      <c r="A21" s="529" t="s">
        <v>143</v>
      </c>
      <c r="B21" s="438" t="s">
        <v>142</v>
      </c>
      <c r="C21" s="512">
        <v>109268817</v>
      </c>
      <c r="D21" s="512">
        <v>3359560</v>
      </c>
      <c r="E21" s="520">
        <v>2020621</v>
      </c>
      <c r="F21" s="520">
        <v>1000</v>
      </c>
      <c r="G21" s="520">
        <v>143360</v>
      </c>
      <c r="H21" s="520">
        <v>696618</v>
      </c>
      <c r="I21" s="520">
        <v>7000</v>
      </c>
      <c r="J21" s="520">
        <v>490961</v>
      </c>
      <c r="K21" s="520">
        <v>78857667</v>
      </c>
      <c r="L21" s="520">
        <v>27051590</v>
      </c>
      <c r="M21" s="410">
        <f>'03'!C21+'04'!C20</f>
        <v>109268817</v>
      </c>
      <c r="N21" s="410">
        <f t="shared" si="0"/>
        <v>0</v>
      </c>
      <c r="O21" s="410">
        <f>'07'!M11</f>
        <v>109268817</v>
      </c>
      <c r="P21" s="410">
        <f t="shared" si="1"/>
        <v>0</v>
      </c>
      <c r="Q21" s="391"/>
      <c r="R21" s="391"/>
    </row>
    <row r="22" spans="1:18" s="500" customFormat="1" ht="30" customHeight="1">
      <c r="A22" s="529" t="s">
        <v>145</v>
      </c>
      <c r="B22" s="438" t="s">
        <v>144</v>
      </c>
      <c r="C22" s="512">
        <v>5229008</v>
      </c>
      <c r="D22" s="512">
        <v>0</v>
      </c>
      <c r="E22" s="520">
        <v>0</v>
      </c>
      <c r="F22" s="520">
        <v>0</v>
      </c>
      <c r="G22" s="520">
        <v>0</v>
      </c>
      <c r="H22" s="520">
        <v>0</v>
      </c>
      <c r="I22" s="520">
        <v>0</v>
      </c>
      <c r="J22" s="520">
        <v>0</v>
      </c>
      <c r="K22" s="520">
        <v>3047856</v>
      </c>
      <c r="L22" s="520">
        <v>2181152</v>
      </c>
      <c r="M22" s="410">
        <f>'03'!C22+'04'!C21</f>
        <v>5229008</v>
      </c>
      <c r="N22" s="410">
        <f t="shared" si="0"/>
        <v>0</v>
      </c>
      <c r="O22" s="410">
        <f>'07'!N11</f>
        <v>5229008</v>
      </c>
      <c r="P22" s="410">
        <f t="shared" si="1"/>
        <v>0</v>
      </c>
      <c r="Q22" s="391"/>
      <c r="R22" s="391"/>
    </row>
    <row r="23" spans="1:18" s="500" customFormat="1" ht="30" customHeight="1">
      <c r="A23" s="529" t="s">
        <v>147</v>
      </c>
      <c r="B23" s="438" t="s">
        <v>146</v>
      </c>
      <c r="C23" s="512">
        <v>0</v>
      </c>
      <c r="D23" s="512">
        <v>0</v>
      </c>
      <c r="E23" s="520">
        <v>0</v>
      </c>
      <c r="F23" s="520">
        <v>0</v>
      </c>
      <c r="G23" s="520">
        <v>0</v>
      </c>
      <c r="H23" s="520">
        <v>0</v>
      </c>
      <c r="I23" s="520">
        <v>0</v>
      </c>
      <c r="J23" s="520">
        <v>0</v>
      </c>
      <c r="K23" s="520">
        <v>0</v>
      </c>
      <c r="L23" s="520">
        <v>0</v>
      </c>
      <c r="M23" s="410">
        <f>'03'!C23+'04'!C22</f>
        <v>0</v>
      </c>
      <c r="N23" s="410">
        <f t="shared" si="0"/>
        <v>0</v>
      </c>
      <c r="O23" s="410">
        <f>'07'!O11</f>
        <v>0</v>
      </c>
      <c r="P23" s="410">
        <f t="shared" si="1"/>
        <v>0</v>
      </c>
      <c r="Q23" s="391"/>
      <c r="R23" s="391"/>
    </row>
    <row r="24" spans="1:18" s="500" customFormat="1" ht="30" customHeight="1">
      <c r="A24" s="529" t="s">
        <v>149</v>
      </c>
      <c r="B24" s="440" t="s">
        <v>148</v>
      </c>
      <c r="C24" s="512">
        <v>0</v>
      </c>
      <c r="D24" s="512">
        <v>0</v>
      </c>
      <c r="E24" s="520">
        <v>0</v>
      </c>
      <c r="F24" s="520">
        <v>0</v>
      </c>
      <c r="G24" s="520">
        <v>0</v>
      </c>
      <c r="H24" s="520">
        <v>0</v>
      </c>
      <c r="I24" s="520">
        <v>0</v>
      </c>
      <c r="J24" s="520">
        <v>0</v>
      </c>
      <c r="K24" s="520">
        <v>0</v>
      </c>
      <c r="L24" s="520">
        <v>0</v>
      </c>
      <c r="M24" s="410">
        <f>'03'!C24+'04'!C23</f>
        <v>0</v>
      </c>
      <c r="N24" s="410">
        <f t="shared" si="0"/>
        <v>0</v>
      </c>
      <c r="O24" s="410">
        <f>'07'!P11</f>
        <v>0</v>
      </c>
      <c r="P24" s="410">
        <f t="shared" si="1"/>
        <v>0</v>
      </c>
      <c r="Q24" s="391"/>
      <c r="R24" s="391"/>
    </row>
    <row r="25" spans="1:18" s="500" customFormat="1" ht="30" customHeight="1">
      <c r="A25" s="529" t="s">
        <v>186</v>
      </c>
      <c r="B25" s="438" t="s">
        <v>150</v>
      </c>
      <c r="C25" s="512">
        <v>200</v>
      </c>
      <c r="D25" s="512">
        <v>200</v>
      </c>
      <c r="E25" s="520">
        <v>200</v>
      </c>
      <c r="F25" s="520">
        <v>0</v>
      </c>
      <c r="G25" s="520">
        <v>0</v>
      </c>
      <c r="H25" s="520">
        <v>0</v>
      </c>
      <c r="I25" s="520">
        <v>0</v>
      </c>
      <c r="J25" s="520">
        <v>0</v>
      </c>
      <c r="K25" s="520">
        <v>0</v>
      </c>
      <c r="L25" s="520">
        <v>0</v>
      </c>
      <c r="M25" s="410">
        <f>'03'!C25+'04'!C24</f>
        <v>200</v>
      </c>
      <c r="N25" s="410">
        <f t="shared" si="0"/>
        <v>0</v>
      </c>
      <c r="O25" s="410">
        <f>'07'!Q11</f>
        <v>200</v>
      </c>
      <c r="P25" s="410">
        <f t="shared" si="1"/>
        <v>0</v>
      </c>
      <c r="Q25" s="391"/>
      <c r="R25" s="391"/>
    </row>
    <row r="26" spans="1:18" s="500" customFormat="1" ht="30" customHeight="1">
      <c r="A26" s="530" t="s">
        <v>53</v>
      </c>
      <c r="B26" s="396" t="s">
        <v>151</v>
      </c>
      <c r="C26" s="512">
        <v>94524471</v>
      </c>
      <c r="D26" s="512">
        <v>4582243</v>
      </c>
      <c r="E26" s="520">
        <v>2945150</v>
      </c>
      <c r="F26" s="520">
        <v>0</v>
      </c>
      <c r="G26" s="520">
        <v>376912</v>
      </c>
      <c r="H26" s="520">
        <v>1260181</v>
      </c>
      <c r="I26" s="520">
        <v>0</v>
      </c>
      <c r="J26" s="520">
        <v>0</v>
      </c>
      <c r="K26" s="520">
        <v>65562354</v>
      </c>
      <c r="L26" s="520">
        <v>24379874</v>
      </c>
      <c r="M26" s="405">
        <f>'03'!C26+'04'!C25</f>
        <v>94524471</v>
      </c>
      <c r="N26" s="405">
        <f t="shared" si="0"/>
        <v>0</v>
      </c>
      <c r="O26" s="405">
        <f>'07'!R11</f>
        <v>94524471</v>
      </c>
      <c r="P26" s="405">
        <f t="shared" si="1"/>
        <v>0</v>
      </c>
      <c r="Q26" s="391"/>
      <c r="R26" s="391"/>
    </row>
    <row r="27" spans="1:18" s="500" customFormat="1" ht="30" customHeight="1">
      <c r="A27" s="555" t="s">
        <v>556</v>
      </c>
      <c r="B27" s="501" t="s">
        <v>215</v>
      </c>
      <c r="C27" s="888">
        <f>(C18+C19+C20)/C17</f>
        <v>0.5492007198770548</v>
      </c>
      <c r="D27" s="888">
        <f aca="true" t="shared" si="2" ref="D27:L27">(D18+D19+D20)/D17</f>
        <v>0.7810036277776069</v>
      </c>
      <c r="E27" s="889">
        <f t="shared" si="2"/>
        <v>0.6123558746331106</v>
      </c>
      <c r="F27" s="889">
        <f t="shared" si="2"/>
        <v>0.9541284403669725</v>
      </c>
      <c r="G27" s="889">
        <f t="shared" si="2"/>
        <v>0.4907788923304254</v>
      </c>
      <c r="H27" s="889">
        <f t="shared" si="2"/>
        <v>0.8332929299697633</v>
      </c>
      <c r="I27" s="889">
        <f t="shared" si="2"/>
        <v>0.5460440985732814</v>
      </c>
      <c r="J27" s="889">
        <f t="shared" si="2"/>
        <v>0.9128125633757395</v>
      </c>
      <c r="K27" s="889">
        <f t="shared" si="2"/>
        <v>0.5179658974629349</v>
      </c>
      <c r="L27" s="889">
        <f t="shared" si="2"/>
        <v>0.5746780270572227</v>
      </c>
      <c r="M27" s="431"/>
      <c r="N27" s="502"/>
      <c r="O27" s="502"/>
      <c r="P27" s="502"/>
      <c r="Q27" s="391"/>
      <c r="R27" s="391"/>
    </row>
    <row r="28" spans="1:18" s="500" customFormat="1" ht="30" customHeight="1" hidden="1">
      <c r="A28" s="1265" t="s">
        <v>500</v>
      </c>
      <c r="B28" s="1265"/>
      <c r="C28" s="410">
        <f>C11-C14-C15-C16</f>
        <v>0</v>
      </c>
      <c r="D28" s="410">
        <f aca="true" t="shared" si="3" ref="D28:L28">D11-D14-D15-D16</f>
        <v>0</v>
      </c>
      <c r="E28" s="410">
        <f t="shared" si="3"/>
        <v>0</v>
      </c>
      <c r="F28" s="410">
        <f t="shared" si="3"/>
        <v>0</v>
      </c>
      <c r="G28" s="410">
        <f t="shared" si="3"/>
        <v>0</v>
      </c>
      <c r="H28" s="410">
        <f t="shared" si="3"/>
        <v>0</v>
      </c>
      <c r="I28" s="410">
        <f t="shared" si="3"/>
        <v>0</v>
      </c>
      <c r="J28" s="410">
        <f t="shared" si="3"/>
        <v>0</v>
      </c>
      <c r="K28" s="410">
        <f t="shared" si="3"/>
        <v>0</v>
      </c>
      <c r="L28" s="410">
        <f t="shared" si="3"/>
        <v>0</v>
      </c>
      <c r="M28" s="431"/>
      <c r="N28" s="502"/>
      <c r="O28" s="502"/>
      <c r="P28" s="502"/>
      <c r="Q28" s="391"/>
      <c r="R28" s="391"/>
    </row>
    <row r="29" spans="1:18" s="500" customFormat="1" ht="30" customHeight="1" hidden="1">
      <c r="A29" s="1260" t="s">
        <v>501</v>
      </c>
      <c r="B29" s="1260"/>
      <c r="C29" s="410">
        <f>C16-C17-C26</f>
        <v>0</v>
      </c>
      <c r="D29" s="410">
        <f aca="true" t="shared" si="4" ref="D29:L29">D16-D17-D26</f>
        <v>0</v>
      </c>
      <c r="E29" s="410">
        <f t="shared" si="4"/>
        <v>0</v>
      </c>
      <c r="F29" s="410">
        <f t="shared" si="4"/>
        <v>0</v>
      </c>
      <c r="G29" s="410">
        <f t="shared" si="4"/>
        <v>0</v>
      </c>
      <c r="H29" s="410">
        <f t="shared" si="4"/>
        <v>0</v>
      </c>
      <c r="I29" s="410">
        <f t="shared" si="4"/>
        <v>0</v>
      </c>
      <c r="J29" s="410">
        <f t="shared" si="4"/>
        <v>0</v>
      </c>
      <c r="K29" s="410">
        <f t="shared" si="4"/>
        <v>0</v>
      </c>
      <c r="L29" s="410">
        <f t="shared" si="4"/>
        <v>0</v>
      </c>
      <c r="M29" s="431"/>
      <c r="N29" s="502"/>
      <c r="O29" s="502"/>
      <c r="P29" s="502"/>
      <c r="Q29" s="391"/>
      <c r="R29" s="391"/>
    </row>
    <row r="30" spans="1:18" s="478" customFormat="1" ht="27.75" customHeight="1">
      <c r="A30" s="487"/>
      <c r="B30" s="503"/>
      <c r="C30" s="503"/>
      <c r="D30" s="475"/>
      <c r="E30" s="475"/>
      <c r="F30" s="475"/>
      <c r="G30" s="565"/>
      <c r="H30" s="565"/>
      <c r="I30" s="1257" t="str">
        <f>'Thong tin'!B8</f>
        <v>Ninh Thuận, ngày  30 tháng 9 năm 2017</v>
      </c>
      <c r="J30" s="1257"/>
      <c r="K30" s="1257"/>
      <c r="L30" s="1257"/>
      <c r="M30" s="490"/>
      <c r="N30" s="490"/>
      <c r="O30" s="490"/>
      <c r="P30" s="490"/>
      <c r="Q30" s="490"/>
      <c r="R30" s="490"/>
    </row>
    <row r="31" spans="1:18" s="478" customFormat="1" ht="21" customHeight="1">
      <c r="A31" s="1244" t="s">
        <v>4</v>
      </c>
      <c r="B31" s="1244"/>
      <c r="C31" s="1244"/>
      <c r="D31" s="1244"/>
      <c r="E31" s="557"/>
      <c r="F31" s="557"/>
      <c r="G31" s="566"/>
      <c r="H31" s="1291" t="str">
        <f>'Thong tin'!B7</f>
        <v>CỤC TRƯỞNG</v>
      </c>
      <c r="I31" s="1291"/>
      <c r="J31" s="1291"/>
      <c r="K31" s="1291"/>
      <c r="L31" s="1291"/>
      <c r="M31" s="490"/>
      <c r="N31" s="490"/>
      <c r="O31" s="490"/>
      <c r="P31" s="490"/>
      <c r="Q31" s="490"/>
      <c r="R31" s="490"/>
    </row>
    <row r="32" spans="1:18" s="478" customFormat="1" ht="15" customHeight="1">
      <c r="A32" s="551"/>
      <c r="B32" s="1310"/>
      <c r="C32" s="1310"/>
      <c r="D32" s="568"/>
      <c r="E32" s="568"/>
      <c r="F32" s="557"/>
      <c r="G32" s="1290"/>
      <c r="H32" s="1290"/>
      <c r="I32" s="1290"/>
      <c r="J32" s="1290"/>
      <c r="K32" s="1290"/>
      <c r="L32" s="1290"/>
      <c r="M32" s="505"/>
      <c r="N32" s="505"/>
      <c r="O32" s="505"/>
      <c r="P32" s="505"/>
      <c r="Q32" s="490"/>
      <c r="R32" s="490"/>
    </row>
    <row r="33" spans="1:18" s="478" customFormat="1" ht="18.75">
      <c r="A33" s="551"/>
      <c r="B33" s="560"/>
      <c r="C33" s="554"/>
      <c r="D33" s="557"/>
      <c r="E33" s="557"/>
      <c r="F33" s="557"/>
      <c r="G33" s="569"/>
      <c r="H33" s="569"/>
      <c r="I33" s="569"/>
      <c r="J33" s="569"/>
      <c r="K33" s="569"/>
      <c r="L33" s="569"/>
      <c r="M33" s="490"/>
      <c r="N33" s="490"/>
      <c r="O33" s="490"/>
      <c r="P33" s="490"/>
      <c r="Q33" s="490"/>
      <c r="R33" s="490"/>
    </row>
    <row r="34" spans="1:18" s="444" customFormat="1" ht="15.75">
      <c r="A34" s="570"/>
      <c r="B34" s="1292"/>
      <c r="C34" s="1292"/>
      <c r="D34" s="553"/>
      <c r="E34" s="553"/>
      <c r="F34" s="553"/>
      <c r="G34" s="553"/>
      <c r="H34" s="553"/>
      <c r="I34" s="553"/>
      <c r="J34" s="553"/>
      <c r="K34" s="553"/>
      <c r="L34" s="553"/>
      <c r="M34" s="457"/>
      <c r="N34" s="443"/>
      <c r="O34" s="443"/>
      <c r="P34" s="443"/>
      <c r="Q34" s="443"/>
      <c r="R34" s="443"/>
    </row>
    <row r="35" spans="1:18" s="444" customFormat="1" ht="15">
      <c r="A35" s="571"/>
      <c r="B35" s="571"/>
      <c r="C35" s="571"/>
      <c r="D35" s="571"/>
      <c r="E35" s="571"/>
      <c r="F35" s="571"/>
      <c r="G35" s="571"/>
      <c r="H35" s="571"/>
      <c r="I35" s="571"/>
      <c r="J35" s="571"/>
      <c r="K35" s="571"/>
      <c r="L35" s="571"/>
      <c r="M35" s="443"/>
      <c r="N35" s="443"/>
      <c r="O35" s="443"/>
      <c r="P35" s="443"/>
      <c r="Q35" s="443"/>
      <c r="R35" s="443"/>
    </row>
    <row r="36" spans="1:18" s="444" customFormat="1" ht="15">
      <c r="A36" s="571"/>
      <c r="B36" s="571"/>
      <c r="C36" s="571"/>
      <c r="D36" s="571"/>
      <c r="E36" s="571"/>
      <c r="F36" s="571"/>
      <c r="G36" s="571"/>
      <c r="H36" s="571"/>
      <c r="I36" s="571"/>
      <c r="J36" s="571"/>
      <c r="K36" s="571"/>
      <c r="L36" s="571"/>
      <c r="M36" s="443"/>
      <c r="N36" s="443"/>
      <c r="O36" s="443"/>
      <c r="P36" s="443"/>
      <c r="Q36" s="443"/>
      <c r="R36" s="443"/>
    </row>
    <row r="37" spans="1:12" ht="15">
      <c r="A37" s="571"/>
      <c r="B37" s="571"/>
      <c r="C37" s="571"/>
      <c r="D37" s="571"/>
      <c r="E37" s="571"/>
      <c r="F37" s="571"/>
      <c r="G37" s="571"/>
      <c r="H37" s="571"/>
      <c r="I37" s="571"/>
      <c r="J37" s="571"/>
      <c r="K37" s="571"/>
      <c r="L37" s="571"/>
    </row>
    <row r="38" spans="1:12" ht="15">
      <c r="A38" s="571"/>
      <c r="B38" s="571"/>
      <c r="C38" s="571"/>
      <c r="D38" s="571"/>
      <c r="E38" s="571"/>
      <c r="F38" s="571"/>
      <c r="G38" s="571"/>
      <c r="H38" s="571"/>
      <c r="I38" s="571"/>
      <c r="J38" s="571"/>
      <c r="K38" s="571"/>
      <c r="L38" s="571"/>
    </row>
    <row r="39" spans="1:12" ht="18.75">
      <c r="A39" s="1244" t="str">
        <f>'Thong tin'!B5</f>
        <v>Trần Minh Tuân</v>
      </c>
      <c r="B39" s="1244"/>
      <c r="C39" s="1244"/>
      <c r="D39" s="1244"/>
      <c r="E39" s="571"/>
      <c r="F39" s="571"/>
      <c r="G39" s="571"/>
      <c r="H39" s="1244" t="str">
        <f>'Thong tin'!B6</f>
        <v>Trần Văn Hiếu</v>
      </c>
      <c r="I39" s="1244"/>
      <c r="J39" s="1244"/>
      <c r="K39" s="1244"/>
      <c r="L39" s="1244"/>
    </row>
    <row r="47" spans="1:13" ht="16.5" hidden="1">
      <c r="A47" s="1282" t="s">
        <v>33</v>
      </c>
      <c r="B47" s="1283"/>
      <c r="C47" s="486"/>
      <c r="D47" s="1284" t="s">
        <v>79</v>
      </c>
      <c r="E47" s="1284"/>
      <c r="F47" s="1284"/>
      <c r="G47" s="1284"/>
      <c r="H47" s="1284"/>
      <c r="I47" s="1284"/>
      <c r="J47" s="1284"/>
      <c r="K47" s="1285"/>
      <c r="L47" s="1285"/>
      <c r="M47" s="490"/>
    </row>
    <row r="48" spans="1:13" ht="16.5" hidden="1">
      <c r="A48" s="1250" t="s">
        <v>344</v>
      </c>
      <c r="B48" s="1250"/>
      <c r="C48" s="1250"/>
      <c r="D48" s="1284" t="s">
        <v>216</v>
      </c>
      <c r="E48" s="1284"/>
      <c r="F48" s="1284"/>
      <c r="G48" s="1284"/>
      <c r="H48" s="1284"/>
      <c r="I48" s="1284"/>
      <c r="J48" s="1284"/>
      <c r="K48" s="1286" t="s">
        <v>507</v>
      </c>
      <c r="L48" s="1286"/>
      <c r="M48" s="487"/>
    </row>
    <row r="49" spans="1:13" ht="16.5" hidden="1">
      <c r="A49" s="1250" t="s">
        <v>345</v>
      </c>
      <c r="B49" s="1250"/>
      <c r="C49" s="421"/>
      <c r="D49" s="1287" t="s">
        <v>11</v>
      </c>
      <c r="E49" s="1287"/>
      <c r="F49" s="1287"/>
      <c r="G49" s="1287"/>
      <c r="H49" s="1287"/>
      <c r="I49" s="1287"/>
      <c r="J49" s="1287"/>
      <c r="K49" s="1285"/>
      <c r="L49" s="1285"/>
      <c r="M49" s="490"/>
    </row>
    <row r="50" spans="1:13" ht="15.75" hidden="1">
      <c r="A50" s="442" t="s">
        <v>119</v>
      </c>
      <c r="B50" s="442"/>
      <c r="C50" s="427"/>
      <c r="D50" s="491"/>
      <c r="E50" s="491"/>
      <c r="F50" s="492"/>
      <c r="G50" s="492"/>
      <c r="H50" s="492"/>
      <c r="I50" s="492"/>
      <c r="J50" s="492"/>
      <c r="K50" s="1266"/>
      <c r="L50" s="1266"/>
      <c r="M50" s="487"/>
    </row>
    <row r="51" spans="1:13" ht="15.75" hidden="1">
      <c r="A51" s="491"/>
      <c r="B51" s="491" t="s">
        <v>94</v>
      </c>
      <c r="C51" s="491"/>
      <c r="D51" s="491"/>
      <c r="E51" s="491"/>
      <c r="F51" s="491"/>
      <c r="G51" s="491"/>
      <c r="H51" s="491"/>
      <c r="I51" s="491"/>
      <c r="J51" s="491"/>
      <c r="K51" s="1269"/>
      <c r="L51" s="1269"/>
      <c r="M51" s="487"/>
    </row>
    <row r="52" spans="1:13" ht="15.75" hidden="1">
      <c r="A52" s="911" t="s">
        <v>71</v>
      </c>
      <c r="B52" s="912"/>
      <c r="C52" s="1267" t="s">
        <v>38</v>
      </c>
      <c r="D52" s="1273" t="s">
        <v>339</v>
      </c>
      <c r="E52" s="1273"/>
      <c r="F52" s="1273"/>
      <c r="G52" s="1273"/>
      <c r="H52" s="1273"/>
      <c r="I52" s="1273"/>
      <c r="J52" s="1273"/>
      <c r="K52" s="1273"/>
      <c r="L52" s="1273"/>
      <c r="M52" s="490"/>
    </row>
    <row r="53" spans="1:13" ht="15.75" hidden="1">
      <c r="A53" s="913"/>
      <c r="B53" s="914"/>
      <c r="C53" s="1267"/>
      <c r="D53" s="1274" t="s">
        <v>207</v>
      </c>
      <c r="E53" s="1275"/>
      <c r="F53" s="1275"/>
      <c r="G53" s="1275"/>
      <c r="H53" s="1275"/>
      <c r="I53" s="1275"/>
      <c r="J53" s="1276"/>
      <c r="K53" s="1277" t="s">
        <v>208</v>
      </c>
      <c r="L53" s="1277" t="s">
        <v>209</v>
      </c>
      <c r="M53" s="487"/>
    </row>
    <row r="54" spans="1:13" ht="15.75" hidden="1">
      <c r="A54" s="913"/>
      <c r="B54" s="914"/>
      <c r="C54" s="1267"/>
      <c r="D54" s="1268" t="s">
        <v>37</v>
      </c>
      <c r="E54" s="1270" t="s">
        <v>7</v>
      </c>
      <c r="F54" s="1271"/>
      <c r="G54" s="1271"/>
      <c r="H54" s="1271"/>
      <c r="I54" s="1271"/>
      <c r="J54" s="1272"/>
      <c r="K54" s="1278"/>
      <c r="L54" s="1280"/>
      <c r="M54" s="487"/>
    </row>
    <row r="55" spans="1:16" ht="15.75" hidden="1">
      <c r="A55" s="1288"/>
      <c r="B55" s="1289"/>
      <c r="C55" s="1267"/>
      <c r="D55" s="1268"/>
      <c r="E55" s="493" t="s">
        <v>210</v>
      </c>
      <c r="F55" s="493" t="s">
        <v>211</v>
      </c>
      <c r="G55" s="493" t="s">
        <v>212</v>
      </c>
      <c r="H55" s="493" t="s">
        <v>213</v>
      </c>
      <c r="I55" s="493" t="s">
        <v>346</v>
      </c>
      <c r="J55" s="493" t="s">
        <v>214</v>
      </c>
      <c r="K55" s="1279"/>
      <c r="L55" s="1281"/>
      <c r="M55" s="1262" t="s">
        <v>502</v>
      </c>
      <c r="N55" s="1262"/>
      <c r="O55" s="1262"/>
      <c r="P55" s="1262"/>
    </row>
    <row r="56" spans="1:16" ht="15" hidden="1">
      <c r="A56" s="1263" t="s">
        <v>6</v>
      </c>
      <c r="B56" s="1264"/>
      <c r="C56" s="494">
        <v>1</v>
      </c>
      <c r="D56" s="495">
        <v>2</v>
      </c>
      <c r="E56" s="494">
        <v>3</v>
      </c>
      <c r="F56" s="495">
        <v>4</v>
      </c>
      <c r="G56" s="494">
        <v>5</v>
      </c>
      <c r="H56" s="495">
        <v>6</v>
      </c>
      <c r="I56" s="494">
        <v>7</v>
      </c>
      <c r="J56" s="495">
        <v>8</v>
      </c>
      <c r="K56" s="494">
        <v>9</v>
      </c>
      <c r="L56" s="495">
        <v>10</v>
      </c>
      <c r="M56" s="496" t="s">
        <v>503</v>
      </c>
      <c r="N56" s="497" t="s">
        <v>506</v>
      </c>
      <c r="O56" s="497" t="s">
        <v>504</v>
      </c>
      <c r="P56" s="497" t="s">
        <v>505</v>
      </c>
    </row>
    <row r="57" spans="1:16" ht="24.75" customHeight="1" hidden="1">
      <c r="A57" s="434" t="s">
        <v>0</v>
      </c>
      <c r="B57" s="435" t="s">
        <v>131</v>
      </c>
      <c r="C57" s="405">
        <f>C58+C59</f>
        <v>1227010</v>
      </c>
      <c r="D57" s="405">
        <f aca="true" t="shared" si="5" ref="D57:L57">D58+D59</f>
        <v>730216</v>
      </c>
      <c r="E57" s="405">
        <f t="shared" si="5"/>
        <v>318858</v>
      </c>
      <c r="F57" s="405">
        <f t="shared" si="5"/>
        <v>0</v>
      </c>
      <c r="G57" s="405">
        <f t="shared" si="5"/>
        <v>359311</v>
      </c>
      <c r="H57" s="405">
        <f t="shared" si="5"/>
        <v>25503</v>
      </c>
      <c r="I57" s="405">
        <f t="shared" si="5"/>
        <v>12500</v>
      </c>
      <c r="J57" s="405">
        <f t="shared" si="5"/>
        <v>14044</v>
      </c>
      <c r="K57" s="405">
        <f t="shared" si="5"/>
        <v>496794</v>
      </c>
      <c r="L57" s="405">
        <f t="shared" si="5"/>
        <v>0</v>
      </c>
      <c r="M57" s="405" t="e">
        <f>'03'!#REF!+'04'!#REF!</f>
        <v>#REF!</v>
      </c>
      <c r="N57" s="405" t="e">
        <f>C57-M57</f>
        <v>#REF!</v>
      </c>
      <c r="O57" s="405">
        <f>'07'!C29</f>
        <v>0</v>
      </c>
      <c r="P57" s="405">
        <f>C57-O57</f>
        <v>1227010</v>
      </c>
    </row>
    <row r="58" spans="1:16" ht="24.75" customHeight="1" hidden="1">
      <c r="A58" s="437">
        <v>1</v>
      </c>
      <c r="B58" s="438" t="s">
        <v>132</v>
      </c>
      <c r="C58" s="405">
        <f>D58+K58+L58</f>
        <v>1145484</v>
      </c>
      <c r="D58" s="405">
        <f>E58+F58+G58+H58+I58+J58</f>
        <v>648690</v>
      </c>
      <c r="E58" s="410">
        <v>289379</v>
      </c>
      <c r="F58" s="410"/>
      <c r="G58" s="410">
        <v>359311</v>
      </c>
      <c r="H58" s="410"/>
      <c r="I58" s="410"/>
      <c r="J58" s="410"/>
      <c r="K58" s="410">
        <v>496794</v>
      </c>
      <c r="L58" s="410"/>
      <c r="M58" s="410" t="e">
        <f>'03'!#REF!+'04'!#REF!</f>
        <v>#REF!</v>
      </c>
      <c r="N58" s="410" t="e">
        <f aca="true" t="shared" si="6" ref="N58:N72">C58-M58</f>
        <v>#REF!</v>
      </c>
      <c r="O58" s="410">
        <f>'07'!D29</f>
        <v>0</v>
      </c>
      <c r="P58" s="410">
        <f aca="true" t="shared" si="7" ref="P58:P72">C58-O58</f>
        <v>1145484</v>
      </c>
    </row>
    <row r="59" spans="1:16" ht="24.75" customHeight="1" hidden="1">
      <c r="A59" s="437">
        <v>2</v>
      </c>
      <c r="B59" s="438" t="s">
        <v>133</v>
      </c>
      <c r="C59" s="405">
        <f>D59+K59+L59</f>
        <v>81526</v>
      </c>
      <c r="D59" s="405">
        <f>E59+F59+G59+H59+I59+J59</f>
        <v>81526</v>
      </c>
      <c r="E59" s="410">
        <v>29479</v>
      </c>
      <c r="F59" s="410">
        <v>0</v>
      </c>
      <c r="G59" s="410">
        <v>0</v>
      </c>
      <c r="H59" s="410">
        <v>25503</v>
      </c>
      <c r="I59" s="410">
        <v>12500</v>
      </c>
      <c r="J59" s="410">
        <v>14044</v>
      </c>
      <c r="K59" s="410">
        <v>0</v>
      </c>
      <c r="L59" s="410">
        <v>0</v>
      </c>
      <c r="M59" s="410" t="e">
        <f>'03'!#REF!+'04'!#REF!</f>
        <v>#REF!</v>
      </c>
      <c r="N59" s="410" t="e">
        <f t="shared" si="6"/>
        <v>#REF!</v>
      </c>
      <c r="O59" s="410">
        <f>'07'!E29</f>
        <v>0</v>
      </c>
      <c r="P59" s="410">
        <f t="shared" si="7"/>
        <v>81526</v>
      </c>
    </row>
    <row r="60" spans="1:16" ht="24.75" customHeight="1" hidden="1">
      <c r="A60" s="395" t="s">
        <v>1</v>
      </c>
      <c r="B60" s="396" t="s">
        <v>134</v>
      </c>
      <c r="C60" s="405">
        <f>D60+K60+L60</f>
        <v>30849</v>
      </c>
      <c r="D60" s="405">
        <f>E60+F60+G60+H60+I60+J60</f>
        <v>30849</v>
      </c>
      <c r="E60" s="410">
        <v>18349</v>
      </c>
      <c r="F60" s="410">
        <v>0</v>
      </c>
      <c r="G60" s="410">
        <v>0</v>
      </c>
      <c r="H60" s="410">
        <v>0</v>
      </c>
      <c r="I60" s="410">
        <v>12500</v>
      </c>
      <c r="J60" s="410">
        <v>0</v>
      </c>
      <c r="K60" s="410">
        <v>0</v>
      </c>
      <c r="L60" s="410">
        <v>0</v>
      </c>
      <c r="M60" s="410" t="e">
        <f>'03'!#REF!+'04'!#REF!</f>
        <v>#REF!</v>
      </c>
      <c r="N60" s="410" t="e">
        <f t="shared" si="6"/>
        <v>#REF!</v>
      </c>
      <c r="O60" s="410">
        <f>'07'!F29</f>
        <v>0</v>
      </c>
      <c r="P60" s="410">
        <f t="shared" si="7"/>
        <v>30849</v>
      </c>
    </row>
    <row r="61" spans="1:16" ht="24.75" customHeight="1" hidden="1">
      <c r="A61" s="395" t="s">
        <v>9</v>
      </c>
      <c r="B61" s="396" t="s">
        <v>135</v>
      </c>
      <c r="C61" s="405">
        <f>D61+K61+L61</f>
        <v>0</v>
      </c>
      <c r="D61" s="405">
        <f>E61+F61+G61+H61+I61+J61</f>
        <v>0</v>
      </c>
      <c r="E61" s="410">
        <v>0</v>
      </c>
      <c r="F61" s="410">
        <v>0</v>
      </c>
      <c r="G61" s="410">
        <v>0</v>
      </c>
      <c r="H61" s="410">
        <v>0</v>
      </c>
      <c r="I61" s="410">
        <v>0</v>
      </c>
      <c r="J61" s="410">
        <v>0</v>
      </c>
      <c r="K61" s="410">
        <v>0</v>
      </c>
      <c r="L61" s="410">
        <v>0</v>
      </c>
      <c r="M61" s="410" t="e">
        <f>'03'!#REF!+'04'!#REF!</f>
        <v>#REF!</v>
      </c>
      <c r="N61" s="410" t="e">
        <f t="shared" si="6"/>
        <v>#REF!</v>
      </c>
      <c r="O61" s="410">
        <f>'07'!G29</f>
        <v>0</v>
      </c>
      <c r="P61" s="410">
        <f t="shared" si="7"/>
        <v>0</v>
      </c>
    </row>
    <row r="62" spans="1:16" ht="24.75" customHeight="1" hidden="1">
      <c r="A62" s="395" t="s">
        <v>136</v>
      </c>
      <c r="B62" s="396" t="s">
        <v>137</v>
      </c>
      <c r="C62" s="405">
        <f>C63+C72</f>
        <v>1196161</v>
      </c>
      <c r="D62" s="405">
        <f aca="true" t="shared" si="8" ref="D62:L62">D63+D72</f>
        <v>699367</v>
      </c>
      <c r="E62" s="405">
        <f t="shared" si="8"/>
        <v>300509</v>
      </c>
      <c r="F62" s="405">
        <f t="shared" si="8"/>
        <v>0</v>
      </c>
      <c r="G62" s="405">
        <f t="shared" si="8"/>
        <v>359311</v>
      </c>
      <c r="H62" s="405">
        <f t="shared" si="8"/>
        <v>25503</v>
      </c>
      <c r="I62" s="405">
        <f t="shared" si="8"/>
        <v>0</v>
      </c>
      <c r="J62" s="405">
        <f t="shared" si="8"/>
        <v>14044</v>
      </c>
      <c r="K62" s="405">
        <f t="shared" si="8"/>
        <v>496794</v>
      </c>
      <c r="L62" s="405">
        <f t="shared" si="8"/>
        <v>0</v>
      </c>
      <c r="M62" s="405" t="e">
        <f>'03'!#REF!+'04'!#REF!</f>
        <v>#REF!</v>
      </c>
      <c r="N62" s="405" t="e">
        <f t="shared" si="6"/>
        <v>#REF!</v>
      </c>
      <c r="O62" s="405">
        <f>'07'!H29</f>
        <v>0</v>
      </c>
      <c r="P62" s="405">
        <f t="shared" si="7"/>
        <v>1196161</v>
      </c>
    </row>
    <row r="63" spans="1:16" ht="24.75" customHeight="1" hidden="1">
      <c r="A63" s="395" t="s">
        <v>52</v>
      </c>
      <c r="B63" s="439" t="s">
        <v>138</v>
      </c>
      <c r="C63" s="405">
        <f>SUM(C64:C71)</f>
        <v>547471</v>
      </c>
      <c r="D63" s="405">
        <f aca="true" t="shared" si="9" ref="D63:L63">SUM(D64:D71)</f>
        <v>50677</v>
      </c>
      <c r="E63" s="405">
        <f t="shared" si="9"/>
        <v>11130</v>
      </c>
      <c r="F63" s="405">
        <f t="shared" si="9"/>
        <v>0</v>
      </c>
      <c r="G63" s="405">
        <f t="shared" si="9"/>
        <v>0</v>
      </c>
      <c r="H63" s="405">
        <f t="shared" si="9"/>
        <v>25503</v>
      </c>
      <c r="I63" s="405">
        <f t="shared" si="9"/>
        <v>0</v>
      </c>
      <c r="J63" s="405">
        <f t="shared" si="9"/>
        <v>14044</v>
      </c>
      <c r="K63" s="405">
        <f t="shared" si="9"/>
        <v>496794</v>
      </c>
      <c r="L63" s="405">
        <f t="shared" si="9"/>
        <v>0</v>
      </c>
      <c r="M63" s="405" t="e">
        <f>'03'!#REF!+'04'!#REF!</f>
        <v>#REF!</v>
      </c>
      <c r="N63" s="405" t="e">
        <f t="shared" si="6"/>
        <v>#REF!</v>
      </c>
      <c r="O63" s="405">
        <f>'07'!I29</f>
        <v>0</v>
      </c>
      <c r="P63" s="405">
        <f t="shared" si="7"/>
        <v>547471</v>
      </c>
    </row>
    <row r="64" spans="1:16" ht="24.75" customHeight="1" hidden="1">
      <c r="A64" s="437" t="s">
        <v>54</v>
      </c>
      <c r="B64" s="438" t="s">
        <v>139</v>
      </c>
      <c r="C64" s="405">
        <f aca="true" t="shared" si="10" ref="C64:C72">D64+K64+L64</f>
        <v>41344</v>
      </c>
      <c r="D64" s="405">
        <f aca="true" t="shared" si="11" ref="D64:D72">E64+F64+G64+H64+I64+J64</f>
        <v>40344</v>
      </c>
      <c r="E64" s="410">
        <v>800</v>
      </c>
      <c r="F64" s="410">
        <v>0</v>
      </c>
      <c r="G64" s="410">
        <v>0</v>
      </c>
      <c r="H64" s="410">
        <v>25503</v>
      </c>
      <c r="I64" s="410">
        <v>0</v>
      </c>
      <c r="J64" s="410">
        <v>14041</v>
      </c>
      <c r="K64" s="410">
        <v>1000</v>
      </c>
      <c r="L64" s="410">
        <v>0</v>
      </c>
      <c r="M64" s="410" t="e">
        <f>'03'!#REF!+'04'!#REF!</f>
        <v>#REF!</v>
      </c>
      <c r="N64" s="410" t="e">
        <f t="shared" si="6"/>
        <v>#REF!</v>
      </c>
      <c r="O64" s="410">
        <f>'07'!J29</f>
        <v>0</v>
      </c>
      <c r="P64" s="410">
        <f t="shared" si="7"/>
        <v>41344</v>
      </c>
    </row>
    <row r="65" spans="1:16" ht="24.75" customHeight="1" hidden="1">
      <c r="A65" s="437" t="s">
        <v>55</v>
      </c>
      <c r="B65" s="438" t="s">
        <v>140</v>
      </c>
      <c r="C65" s="405">
        <f t="shared" si="10"/>
        <v>0</v>
      </c>
      <c r="D65" s="405">
        <f t="shared" si="11"/>
        <v>0</v>
      </c>
      <c r="E65" s="410">
        <v>0</v>
      </c>
      <c r="F65" s="410">
        <v>0</v>
      </c>
      <c r="G65" s="410">
        <v>0</v>
      </c>
      <c r="H65" s="410">
        <v>0</v>
      </c>
      <c r="I65" s="410">
        <v>0</v>
      </c>
      <c r="J65" s="410">
        <v>0</v>
      </c>
      <c r="K65" s="410">
        <v>0</v>
      </c>
      <c r="L65" s="410">
        <v>0</v>
      </c>
      <c r="M65" s="410" t="e">
        <f>'03'!#REF!+'04'!#REF!</f>
        <v>#REF!</v>
      </c>
      <c r="N65" s="410" t="e">
        <f t="shared" si="6"/>
        <v>#REF!</v>
      </c>
      <c r="O65" s="410">
        <f>'07'!K29</f>
        <v>0</v>
      </c>
      <c r="P65" s="410">
        <f t="shared" si="7"/>
        <v>0</v>
      </c>
    </row>
    <row r="66" spans="1:16" ht="24.75" customHeight="1" hidden="1">
      <c r="A66" s="437" t="s">
        <v>141</v>
      </c>
      <c r="B66" s="438" t="s">
        <v>202</v>
      </c>
      <c r="C66" s="405">
        <f t="shared" si="10"/>
        <v>0</v>
      </c>
      <c r="D66" s="405">
        <f t="shared" si="11"/>
        <v>0</v>
      </c>
      <c r="E66" s="410">
        <v>0</v>
      </c>
      <c r="F66" s="410">
        <v>0</v>
      </c>
      <c r="G66" s="410">
        <v>0</v>
      </c>
      <c r="H66" s="410">
        <v>0</v>
      </c>
      <c r="I66" s="410">
        <v>0</v>
      </c>
      <c r="J66" s="410">
        <v>0</v>
      </c>
      <c r="K66" s="410">
        <v>0</v>
      </c>
      <c r="L66" s="410">
        <v>0</v>
      </c>
      <c r="M66" s="410" t="e">
        <f>'03'!#REF!</f>
        <v>#REF!</v>
      </c>
      <c r="N66" s="410" t="e">
        <f t="shared" si="6"/>
        <v>#REF!</v>
      </c>
      <c r="O66" s="410">
        <f>'07'!L29</f>
        <v>0</v>
      </c>
      <c r="P66" s="410">
        <f t="shared" si="7"/>
        <v>0</v>
      </c>
    </row>
    <row r="67" spans="1:16" ht="24.75" customHeight="1" hidden="1">
      <c r="A67" s="437" t="s">
        <v>143</v>
      </c>
      <c r="B67" s="438" t="s">
        <v>142</v>
      </c>
      <c r="C67" s="405">
        <f t="shared" si="10"/>
        <v>33438</v>
      </c>
      <c r="D67" s="405">
        <f t="shared" si="11"/>
        <v>10333</v>
      </c>
      <c r="E67" s="410">
        <v>10330</v>
      </c>
      <c r="F67" s="410">
        <v>0</v>
      </c>
      <c r="G67" s="410">
        <v>0</v>
      </c>
      <c r="H67" s="410">
        <v>0</v>
      </c>
      <c r="I67" s="410">
        <v>0</v>
      </c>
      <c r="J67" s="410">
        <v>3</v>
      </c>
      <c r="K67" s="410">
        <v>23105</v>
      </c>
      <c r="L67" s="410">
        <v>0</v>
      </c>
      <c r="M67" s="410" t="e">
        <f>'03'!#REF!+'04'!#REF!</f>
        <v>#REF!</v>
      </c>
      <c r="N67" s="410" t="e">
        <f t="shared" si="6"/>
        <v>#REF!</v>
      </c>
      <c r="O67" s="410">
        <f>'07'!M29</f>
        <v>0</v>
      </c>
      <c r="P67" s="410">
        <f t="shared" si="7"/>
        <v>33438</v>
      </c>
    </row>
    <row r="68" spans="1:16" ht="24.75" customHeight="1" hidden="1">
      <c r="A68" s="437" t="s">
        <v>145</v>
      </c>
      <c r="B68" s="438" t="s">
        <v>144</v>
      </c>
      <c r="C68" s="405">
        <f t="shared" si="10"/>
        <v>0</v>
      </c>
      <c r="D68" s="405">
        <f t="shared" si="11"/>
        <v>0</v>
      </c>
      <c r="E68" s="410">
        <v>0</v>
      </c>
      <c r="F68" s="410">
        <v>0</v>
      </c>
      <c r="G68" s="410">
        <v>0</v>
      </c>
      <c r="H68" s="410">
        <v>0</v>
      </c>
      <c r="I68" s="410">
        <v>0</v>
      </c>
      <c r="J68" s="410">
        <v>0</v>
      </c>
      <c r="K68" s="410">
        <v>0</v>
      </c>
      <c r="L68" s="410">
        <v>0</v>
      </c>
      <c r="M68" s="410" t="e">
        <f>'03'!#REF!+'04'!#REF!</f>
        <v>#REF!</v>
      </c>
      <c r="N68" s="410" t="e">
        <f t="shared" si="6"/>
        <v>#REF!</v>
      </c>
      <c r="O68" s="410">
        <f>'07'!N29</f>
        <v>0</v>
      </c>
      <c r="P68" s="410">
        <f t="shared" si="7"/>
        <v>0</v>
      </c>
    </row>
    <row r="69" spans="1:16" ht="24.75" customHeight="1" hidden="1">
      <c r="A69" s="437" t="s">
        <v>147</v>
      </c>
      <c r="B69" s="438" t="s">
        <v>146</v>
      </c>
      <c r="C69" s="405">
        <f t="shared" si="10"/>
        <v>0</v>
      </c>
      <c r="D69" s="405">
        <f t="shared" si="11"/>
        <v>0</v>
      </c>
      <c r="E69" s="410">
        <v>0</v>
      </c>
      <c r="F69" s="410">
        <v>0</v>
      </c>
      <c r="G69" s="410">
        <v>0</v>
      </c>
      <c r="H69" s="410">
        <v>0</v>
      </c>
      <c r="I69" s="410">
        <v>0</v>
      </c>
      <c r="J69" s="410">
        <v>0</v>
      </c>
      <c r="K69" s="410">
        <v>0</v>
      </c>
      <c r="L69" s="410">
        <v>0</v>
      </c>
      <c r="M69" s="410" t="e">
        <f>'03'!#REF!+'04'!#REF!</f>
        <v>#REF!</v>
      </c>
      <c r="N69" s="410" t="e">
        <f t="shared" si="6"/>
        <v>#REF!</v>
      </c>
      <c r="O69" s="410">
        <f>'07'!O29</f>
        <v>0</v>
      </c>
      <c r="P69" s="410">
        <f t="shared" si="7"/>
        <v>0</v>
      </c>
    </row>
    <row r="70" spans="1:16" ht="24.75" customHeight="1" hidden="1">
      <c r="A70" s="437" t="s">
        <v>149</v>
      </c>
      <c r="B70" s="440" t="s">
        <v>148</v>
      </c>
      <c r="C70" s="405">
        <f t="shared" si="10"/>
        <v>0</v>
      </c>
      <c r="D70" s="405">
        <f t="shared" si="11"/>
        <v>0</v>
      </c>
      <c r="E70" s="410">
        <v>0</v>
      </c>
      <c r="F70" s="410">
        <v>0</v>
      </c>
      <c r="G70" s="410">
        <v>0</v>
      </c>
      <c r="H70" s="410">
        <v>0</v>
      </c>
      <c r="I70" s="410">
        <v>0</v>
      </c>
      <c r="J70" s="410">
        <v>0</v>
      </c>
      <c r="K70" s="410">
        <v>0</v>
      </c>
      <c r="L70" s="410">
        <v>0</v>
      </c>
      <c r="M70" s="410" t="e">
        <f>'03'!#REF!+'04'!#REF!</f>
        <v>#REF!</v>
      </c>
      <c r="N70" s="410" t="e">
        <f t="shared" si="6"/>
        <v>#REF!</v>
      </c>
      <c r="O70" s="410">
        <f>'07'!P29</f>
        <v>0</v>
      </c>
      <c r="P70" s="410">
        <f t="shared" si="7"/>
        <v>0</v>
      </c>
    </row>
    <row r="71" spans="1:16" ht="24.75" customHeight="1" hidden="1">
      <c r="A71" s="437" t="s">
        <v>186</v>
      </c>
      <c r="B71" s="438" t="s">
        <v>150</v>
      </c>
      <c r="C71" s="405">
        <f t="shared" si="10"/>
        <v>472689</v>
      </c>
      <c r="D71" s="405">
        <f t="shared" si="11"/>
        <v>0</v>
      </c>
      <c r="E71" s="410">
        <v>0</v>
      </c>
      <c r="F71" s="410">
        <v>0</v>
      </c>
      <c r="G71" s="410">
        <v>0</v>
      </c>
      <c r="H71" s="410">
        <v>0</v>
      </c>
      <c r="I71" s="410">
        <v>0</v>
      </c>
      <c r="J71" s="410">
        <v>0</v>
      </c>
      <c r="K71" s="410">
        <v>472689</v>
      </c>
      <c r="L71" s="410">
        <v>0</v>
      </c>
      <c r="M71" s="410" t="e">
        <f>'03'!#REF!+'04'!#REF!</f>
        <v>#REF!</v>
      </c>
      <c r="N71" s="410" t="e">
        <f t="shared" si="6"/>
        <v>#REF!</v>
      </c>
      <c r="O71" s="410">
        <f>'07'!Q29</f>
        <v>0</v>
      </c>
      <c r="P71" s="410">
        <f t="shared" si="7"/>
        <v>472689</v>
      </c>
    </row>
    <row r="72" spans="1:16" ht="24.75" customHeight="1" hidden="1">
      <c r="A72" s="395" t="s">
        <v>53</v>
      </c>
      <c r="B72" s="396" t="s">
        <v>151</v>
      </c>
      <c r="C72" s="405">
        <f t="shared" si="10"/>
        <v>648690</v>
      </c>
      <c r="D72" s="405">
        <f t="shared" si="11"/>
        <v>648690</v>
      </c>
      <c r="E72" s="410">
        <v>289379</v>
      </c>
      <c r="F72" s="410">
        <v>0</v>
      </c>
      <c r="G72" s="410">
        <v>359311</v>
      </c>
      <c r="H72" s="410">
        <v>0</v>
      </c>
      <c r="I72" s="410">
        <v>0</v>
      </c>
      <c r="J72" s="410">
        <v>0</v>
      </c>
      <c r="K72" s="410">
        <v>0</v>
      </c>
      <c r="L72" s="410">
        <v>0</v>
      </c>
      <c r="M72" s="405" t="e">
        <f>'03'!#REF!+'04'!#REF!</f>
        <v>#REF!</v>
      </c>
      <c r="N72" s="405" t="e">
        <f t="shared" si="6"/>
        <v>#REF!</v>
      </c>
      <c r="O72" s="405">
        <f>'07'!R29</f>
        <v>0</v>
      </c>
      <c r="P72" s="405">
        <f t="shared" si="7"/>
        <v>648690</v>
      </c>
    </row>
    <row r="73" spans="1:16" ht="24.75" customHeight="1" hidden="1">
      <c r="A73" s="472" t="s">
        <v>76</v>
      </c>
      <c r="B73" s="501" t="s">
        <v>215</v>
      </c>
      <c r="C73" s="485">
        <f>(C64+C65+C66)/C63</f>
        <v>0.07551815529955011</v>
      </c>
      <c r="D73" s="397">
        <f aca="true" t="shared" si="12" ref="D73:L73">(D64+D65+D66)/D63</f>
        <v>0.7961007952325513</v>
      </c>
      <c r="E73" s="420">
        <f t="shared" si="12"/>
        <v>0.07187780772686433</v>
      </c>
      <c r="F73" s="420" t="e">
        <f t="shared" si="12"/>
        <v>#DIV/0!</v>
      </c>
      <c r="G73" s="420" t="e">
        <f t="shared" si="12"/>
        <v>#DIV/0!</v>
      </c>
      <c r="H73" s="420">
        <f t="shared" si="12"/>
        <v>1</v>
      </c>
      <c r="I73" s="420" t="e">
        <f t="shared" si="12"/>
        <v>#DIV/0!</v>
      </c>
      <c r="J73" s="420">
        <f t="shared" si="12"/>
        <v>0.9997863856451153</v>
      </c>
      <c r="K73" s="420">
        <f t="shared" si="12"/>
        <v>0.0020129067581331496</v>
      </c>
      <c r="L73" s="420" t="e">
        <f t="shared" si="12"/>
        <v>#DIV/0!</v>
      </c>
      <c r="M73" s="431"/>
      <c r="N73" s="502"/>
      <c r="O73" s="502"/>
      <c r="P73" s="502"/>
    </row>
    <row r="74" spans="1:16" ht="17.25" hidden="1">
      <c r="A74" s="1265" t="s">
        <v>500</v>
      </c>
      <c r="B74" s="1265"/>
      <c r="C74" s="410">
        <f>C57-C60-C61-C62</f>
        <v>0</v>
      </c>
      <c r="D74" s="410">
        <f aca="true" t="shared" si="13" ref="D74:L74">D57-D60-D61-D62</f>
        <v>0</v>
      </c>
      <c r="E74" s="410">
        <f t="shared" si="13"/>
        <v>0</v>
      </c>
      <c r="F74" s="410">
        <f t="shared" si="13"/>
        <v>0</v>
      </c>
      <c r="G74" s="410">
        <f t="shared" si="13"/>
        <v>0</v>
      </c>
      <c r="H74" s="410">
        <f t="shared" si="13"/>
        <v>0</v>
      </c>
      <c r="I74" s="410">
        <f t="shared" si="13"/>
        <v>0</v>
      </c>
      <c r="J74" s="410">
        <f t="shared" si="13"/>
        <v>0</v>
      </c>
      <c r="K74" s="410">
        <f t="shared" si="13"/>
        <v>0</v>
      </c>
      <c r="L74" s="410">
        <f t="shared" si="13"/>
        <v>0</v>
      </c>
      <c r="M74" s="431"/>
      <c r="N74" s="502"/>
      <c r="O74" s="502"/>
      <c r="P74" s="502"/>
    </row>
    <row r="75" spans="1:16" ht="17.25" hidden="1">
      <c r="A75" s="1260" t="s">
        <v>501</v>
      </c>
      <c r="B75" s="1260"/>
      <c r="C75" s="410">
        <f>C62-C63-C72</f>
        <v>0</v>
      </c>
      <c r="D75" s="410">
        <f aca="true" t="shared" si="14" ref="D75:L75">D62-D63-D72</f>
        <v>0</v>
      </c>
      <c r="E75" s="410">
        <f t="shared" si="14"/>
        <v>0</v>
      </c>
      <c r="F75" s="410">
        <f t="shared" si="14"/>
        <v>0</v>
      </c>
      <c r="G75" s="410">
        <f t="shared" si="14"/>
        <v>0</v>
      </c>
      <c r="H75" s="410">
        <f t="shared" si="14"/>
        <v>0</v>
      </c>
      <c r="I75" s="410">
        <f t="shared" si="14"/>
        <v>0</v>
      </c>
      <c r="J75" s="410">
        <f t="shared" si="14"/>
        <v>0</v>
      </c>
      <c r="K75" s="410">
        <f t="shared" si="14"/>
        <v>0</v>
      </c>
      <c r="L75" s="410">
        <f t="shared" si="14"/>
        <v>0</v>
      </c>
      <c r="M75" s="431"/>
      <c r="N75" s="502"/>
      <c r="O75" s="502"/>
      <c r="P75" s="502"/>
    </row>
    <row r="76" spans="1:16" ht="18.75" hidden="1">
      <c r="A76" s="487"/>
      <c r="B76" s="503" t="s">
        <v>521</v>
      </c>
      <c r="C76" s="503"/>
      <c r="D76" s="475"/>
      <c r="E76" s="475"/>
      <c r="F76" s="475"/>
      <c r="G76" s="1257" t="s">
        <v>521</v>
      </c>
      <c r="H76" s="1257"/>
      <c r="I76" s="1257"/>
      <c r="J76" s="1257"/>
      <c r="K76" s="1257"/>
      <c r="L76" s="1257"/>
      <c r="M76" s="490"/>
      <c r="N76" s="490"/>
      <c r="O76" s="490"/>
      <c r="P76" s="490"/>
    </row>
    <row r="77" spans="1:16" ht="18.75" hidden="1">
      <c r="A77" s="1258" t="s">
        <v>4</v>
      </c>
      <c r="B77" s="1258"/>
      <c r="C77" s="1258"/>
      <c r="D77" s="1258"/>
      <c r="E77" s="475"/>
      <c r="F77" s="475"/>
      <c r="G77" s="504"/>
      <c r="H77" s="1259" t="s">
        <v>522</v>
      </c>
      <c r="I77" s="1259"/>
      <c r="J77" s="1259"/>
      <c r="K77" s="1259"/>
      <c r="L77" s="1259"/>
      <c r="M77" s="490"/>
      <c r="N77" s="490"/>
      <c r="O77" s="490"/>
      <c r="P77" s="490"/>
    </row>
    <row r="78" ht="15" hidden="1"/>
    <row r="79" ht="15" hidden="1"/>
    <row r="80" ht="15" hidden="1"/>
    <row r="81" ht="15" hidden="1"/>
    <row r="82" ht="15" hidden="1"/>
    <row r="83" ht="15" hidden="1"/>
    <row r="84" ht="15" hidden="1"/>
    <row r="85" ht="15" hidden="1"/>
    <row r="86" ht="15" hidden="1"/>
    <row r="87" ht="15" hidden="1"/>
    <row r="88" spans="1:13" ht="16.5" hidden="1">
      <c r="A88" s="1282" t="s">
        <v>33</v>
      </c>
      <c r="B88" s="1283"/>
      <c r="C88" s="486"/>
      <c r="D88" s="1284" t="s">
        <v>79</v>
      </c>
      <c r="E88" s="1284"/>
      <c r="F88" s="1284"/>
      <c r="G88" s="1284"/>
      <c r="H88" s="1284"/>
      <c r="I88" s="1284"/>
      <c r="J88" s="1284"/>
      <c r="K88" s="1285"/>
      <c r="L88" s="1285"/>
      <c r="M88" s="490"/>
    </row>
    <row r="89" spans="1:13" ht="16.5" hidden="1">
      <c r="A89" s="1250" t="s">
        <v>344</v>
      </c>
      <c r="B89" s="1250"/>
      <c r="C89" s="1250"/>
      <c r="D89" s="1284" t="s">
        <v>216</v>
      </c>
      <c r="E89" s="1284"/>
      <c r="F89" s="1284"/>
      <c r="G89" s="1284"/>
      <c r="H89" s="1284"/>
      <c r="I89" s="1284"/>
      <c r="J89" s="1284"/>
      <c r="K89" s="1286" t="s">
        <v>508</v>
      </c>
      <c r="L89" s="1286"/>
      <c r="M89" s="487"/>
    </row>
    <row r="90" spans="1:13" ht="16.5" hidden="1">
      <c r="A90" s="1250" t="s">
        <v>345</v>
      </c>
      <c r="B90" s="1250"/>
      <c r="C90" s="421"/>
      <c r="D90" s="1287" t="s">
        <v>11</v>
      </c>
      <c r="E90" s="1287"/>
      <c r="F90" s="1287"/>
      <c r="G90" s="1287"/>
      <c r="H90" s="1287"/>
      <c r="I90" s="1287"/>
      <c r="J90" s="1287"/>
      <c r="K90" s="1285"/>
      <c r="L90" s="1285"/>
      <c r="M90" s="490"/>
    </row>
    <row r="91" spans="1:13" ht="15.75" hidden="1">
      <c r="A91" s="442" t="s">
        <v>119</v>
      </c>
      <c r="B91" s="442"/>
      <c r="C91" s="427"/>
      <c r="D91" s="491"/>
      <c r="E91" s="491"/>
      <c r="F91" s="492"/>
      <c r="G91" s="492"/>
      <c r="H91" s="492"/>
      <c r="I91" s="492"/>
      <c r="J91" s="492"/>
      <c r="K91" s="1266"/>
      <c r="L91" s="1266"/>
      <c r="M91" s="487"/>
    </row>
    <row r="92" spans="1:13" ht="15.75" hidden="1">
      <c r="A92" s="491"/>
      <c r="B92" s="491" t="s">
        <v>94</v>
      </c>
      <c r="C92" s="491"/>
      <c r="D92" s="491"/>
      <c r="E92" s="491"/>
      <c r="F92" s="491"/>
      <c r="G92" s="491"/>
      <c r="H92" s="491"/>
      <c r="I92" s="491"/>
      <c r="J92" s="491"/>
      <c r="K92" s="1269"/>
      <c r="L92" s="1269"/>
      <c r="M92" s="487"/>
    </row>
    <row r="93" spans="1:13" ht="15.75" hidden="1">
      <c r="A93" s="911" t="s">
        <v>71</v>
      </c>
      <c r="B93" s="912"/>
      <c r="C93" s="1267" t="s">
        <v>38</v>
      </c>
      <c r="D93" s="1273" t="s">
        <v>339</v>
      </c>
      <c r="E93" s="1273"/>
      <c r="F93" s="1273"/>
      <c r="G93" s="1273"/>
      <c r="H93" s="1273"/>
      <c r="I93" s="1273"/>
      <c r="J93" s="1273"/>
      <c r="K93" s="1273"/>
      <c r="L93" s="1273"/>
      <c r="M93" s="490"/>
    </row>
    <row r="94" spans="1:13" ht="15.75" hidden="1">
      <c r="A94" s="913"/>
      <c r="B94" s="914"/>
      <c r="C94" s="1267"/>
      <c r="D94" s="1274" t="s">
        <v>207</v>
      </c>
      <c r="E94" s="1275"/>
      <c r="F94" s="1275"/>
      <c r="G94" s="1275"/>
      <c r="H94" s="1275"/>
      <c r="I94" s="1275"/>
      <c r="J94" s="1276"/>
      <c r="K94" s="1277" t="s">
        <v>208</v>
      </c>
      <c r="L94" s="1277" t="s">
        <v>209</v>
      </c>
      <c r="M94" s="487"/>
    </row>
    <row r="95" spans="1:13" ht="15.75" hidden="1">
      <c r="A95" s="913"/>
      <c r="B95" s="914"/>
      <c r="C95" s="1267"/>
      <c r="D95" s="1268" t="s">
        <v>37</v>
      </c>
      <c r="E95" s="1270" t="s">
        <v>7</v>
      </c>
      <c r="F95" s="1271"/>
      <c r="G95" s="1271"/>
      <c r="H95" s="1271"/>
      <c r="I95" s="1271"/>
      <c r="J95" s="1272"/>
      <c r="K95" s="1278"/>
      <c r="L95" s="1280"/>
      <c r="M95" s="487"/>
    </row>
    <row r="96" spans="1:16" ht="15.75" hidden="1">
      <c r="A96" s="1288"/>
      <c r="B96" s="1289"/>
      <c r="C96" s="1267"/>
      <c r="D96" s="1268"/>
      <c r="E96" s="493" t="s">
        <v>210</v>
      </c>
      <c r="F96" s="493" t="s">
        <v>211</v>
      </c>
      <c r="G96" s="493" t="s">
        <v>212</v>
      </c>
      <c r="H96" s="493" t="s">
        <v>213</v>
      </c>
      <c r="I96" s="493" t="s">
        <v>346</v>
      </c>
      <c r="J96" s="493" t="s">
        <v>214</v>
      </c>
      <c r="K96" s="1279"/>
      <c r="L96" s="1281"/>
      <c r="M96" s="1262" t="s">
        <v>502</v>
      </c>
      <c r="N96" s="1262"/>
      <c r="O96" s="1262"/>
      <c r="P96" s="1262"/>
    </row>
    <row r="97" spans="1:16" ht="15" hidden="1">
      <c r="A97" s="1263" t="s">
        <v>6</v>
      </c>
      <c r="B97" s="1264"/>
      <c r="C97" s="494">
        <v>1</v>
      </c>
      <c r="D97" s="495">
        <v>2</v>
      </c>
      <c r="E97" s="494">
        <v>3</v>
      </c>
      <c r="F97" s="495">
        <v>4</v>
      </c>
      <c r="G97" s="494">
        <v>5</v>
      </c>
      <c r="H97" s="495">
        <v>6</v>
      </c>
      <c r="I97" s="494">
        <v>7</v>
      </c>
      <c r="J97" s="495">
        <v>8</v>
      </c>
      <c r="K97" s="494">
        <v>9</v>
      </c>
      <c r="L97" s="495">
        <v>10</v>
      </c>
      <c r="M97" s="496" t="s">
        <v>503</v>
      </c>
      <c r="N97" s="497" t="s">
        <v>506</v>
      </c>
      <c r="O97" s="497" t="s">
        <v>504</v>
      </c>
      <c r="P97" s="497" t="s">
        <v>505</v>
      </c>
    </row>
    <row r="98" spans="1:16" ht="24.75" customHeight="1" hidden="1">
      <c r="A98" s="434" t="s">
        <v>0</v>
      </c>
      <c r="B98" s="435" t="s">
        <v>131</v>
      </c>
      <c r="C98" s="405">
        <f>C99+C100</f>
        <v>77698000</v>
      </c>
      <c r="D98" s="405">
        <f aca="true" t="shared" si="15" ref="D98:L98">D99+D100</f>
        <v>1726087</v>
      </c>
      <c r="E98" s="405">
        <f t="shared" si="15"/>
        <v>992526</v>
      </c>
      <c r="F98" s="405">
        <f t="shared" si="15"/>
        <v>0</v>
      </c>
      <c r="G98" s="405">
        <f t="shared" si="15"/>
        <v>434217</v>
      </c>
      <c r="H98" s="405">
        <f t="shared" si="15"/>
        <v>110298</v>
      </c>
      <c r="I98" s="405">
        <f t="shared" si="15"/>
        <v>20700</v>
      </c>
      <c r="J98" s="405">
        <f t="shared" si="15"/>
        <v>168346</v>
      </c>
      <c r="K98" s="405">
        <f t="shared" si="15"/>
        <v>73826163</v>
      </c>
      <c r="L98" s="405">
        <f t="shared" si="15"/>
        <v>2145750</v>
      </c>
      <c r="M98" s="405" t="e">
        <f>'03'!#REF!+'04'!#REF!</f>
        <v>#REF!</v>
      </c>
      <c r="N98" s="405" t="e">
        <f>C98-M98</f>
        <v>#REF!</v>
      </c>
      <c r="O98" s="405">
        <f>'07'!C34</f>
        <v>0</v>
      </c>
      <c r="P98" s="405">
        <f>C98-O98</f>
        <v>77698000</v>
      </c>
    </row>
    <row r="99" spans="1:16" ht="24.75" customHeight="1" hidden="1">
      <c r="A99" s="437">
        <v>1</v>
      </c>
      <c r="B99" s="438" t="s">
        <v>132</v>
      </c>
      <c r="C99" s="405">
        <f>D99+K99+L99</f>
        <v>42623095</v>
      </c>
      <c r="D99" s="405">
        <f>E99+F99+G99+H99+I99+J99</f>
        <v>901808</v>
      </c>
      <c r="E99" s="410">
        <v>547691</v>
      </c>
      <c r="F99" s="410"/>
      <c r="G99" s="410">
        <v>256217</v>
      </c>
      <c r="H99" s="410">
        <v>65000</v>
      </c>
      <c r="I99" s="410">
        <v>20700</v>
      </c>
      <c r="J99" s="410">
        <v>12200</v>
      </c>
      <c r="K99" s="410">
        <v>40571287</v>
      </c>
      <c r="L99" s="410">
        <v>1150000</v>
      </c>
      <c r="M99" s="410" t="e">
        <f>'03'!#REF!+'04'!#REF!</f>
        <v>#REF!</v>
      </c>
      <c r="N99" s="410" t="e">
        <f aca="true" t="shared" si="16" ref="N99:N113">C99-M99</f>
        <v>#REF!</v>
      </c>
      <c r="O99" s="410">
        <f>'07'!D34</f>
        <v>0</v>
      </c>
      <c r="P99" s="410">
        <f aca="true" t="shared" si="17" ref="P99:P113">C99-O99</f>
        <v>42623095</v>
      </c>
    </row>
    <row r="100" spans="1:16" ht="24.75" customHeight="1" hidden="1">
      <c r="A100" s="437">
        <v>2</v>
      </c>
      <c r="B100" s="438" t="s">
        <v>133</v>
      </c>
      <c r="C100" s="405">
        <f>D100+K100+L100</f>
        <v>35074905</v>
      </c>
      <c r="D100" s="405">
        <f>E100+F100+G100+H100+I100+J100</f>
        <v>824279</v>
      </c>
      <c r="E100" s="410">
        <v>444835</v>
      </c>
      <c r="F100" s="410"/>
      <c r="G100" s="410">
        <v>178000</v>
      </c>
      <c r="H100" s="410">
        <v>45298</v>
      </c>
      <c r="I100" s="410"/>
      <c r="J100" s="410">
        <v>156146</v>
      </c>
      <c r="K100" s="410">
        <v>33254876</v>
      </c>
      <c r="L100" s="410">
        <v>995750</v>
      </c>
      <c r="M100" s="410" t="e">
        <f>'03'!#REF!+'04'!#REF!</f>
        <v>#REF!</v>
      </c>
      <c r="N100" s="410" t="e">
        <f t="shared" si="16"/>
        <v>#REF!</v>
      </c>
      <c r="O100" s="410">
        <f>'07'!E34</f>
        <v>0</v>
      </c>
      <c r="P100" s="410">
        <f t="shared" si="17"/>
        <v>35074905</v>
      </c>
    </row>
    <row r="101" spans="1:16" ht="24.75" customHeight="1" hidden="1">
      <c r="A101" s="395" t="s">
        <v>1</v>
      </c>
      <c r="B101" s="396" t="s">
        <v>134</v>
      </c>
      <c r="C101" s="405">
        <f>D101+K101+L101</f>
        <v>4094298</v>
      </c>
      <c r="D101" s="405">
        <f>E101+F101+G101+H101+I101+J101</f>
        <v>29764</v>
      </c>
      <c r="E101" s="410">
        <v>10764</v>
      </c>
      <c r="F101" s="410"/>
      <c r="G101" s="410">
        <v>19000</v>
      </c>
      <c r="H101" s="410"/>
      <c r="I101" s="410"/>
      <c r="J101" s="410"/>
      <c r="K101" s="410">
        <v>3103784</v>
      </c>
      <c r="L101" s="410">
        <v>960750</v>
      </c>
      <c r="M101" s="410" t="e">
        <f>'03'!#REF!+'04'!#REF!</f>
        <v>#REF!</v>
      </c>
      <c r="N101" s="410" t="e">
        <f t="shared" si="16"/>
        <v>#REF!</v>
      </c>
      <c r="O101" s="410">
        <f>'07'!F34</f>
        <v>0</v>
      </c>
      <c r="P101" s="410">
        <f t="shared" si="17"/>
        <v>4094298</v>
      </c>
    </row>
    <row r="102" spans="1:16" ht="24.75" customHeight="1" hidden="1">
      <c r="A102" s="395" t="s">
        <v>9</v>
      </c>
      <c r="B102" s="396" t="s">
        <v>135</v>
      </c>
      <c r="C102" s="405">
        <f>D102+K102+L102</f>
        <v>0</v>
      </c>
      <c r="D102" s="405">
        <f>E102+F102+G102+H102+I102+J102</f>
        <v>0</v>
      </c>
      <c r="E102" s="410"/>
      <c r="F102" s="410"/>
      <c r="G102" s="410"/>
      <c r="H102" s="410"/>
      <c r="I102" s="410"/>
      <c r="J102" s="410"/>
      <c r="K102" s="410"/>
      <c r="L102" s="410"/>
      <c r="M102" s="410" t="e">
        <f>'03'!#REF!+'04'!#REF!</f>
        <v>#REF!</v>
      </c>
      <c r="N102" s="410" t="e">
        <f t="shared" si="16"/>
        <v>#REF!</v>
      </c>
      <c r="O102" s="410">
        <f>'07'!G34</f>
        <v>0</v>
      </c>
      <c r="P102" s="410">
        <f t="shared" si="17"/>
        <v>0</v>
      </c>
    </row>
    <row r="103" spans="1:16" ht="24.75" customHeight="1" hidden="1">
      <c r="A103" s="395" t="s">
        <v>136</v>
      </c>
      <c r="B103" s="396" t="s">
        <v>137</v>
      </c>
      <c r="C103" s="405">
        <f>C104+C113</f>
        <v>73603702</v>
      </c>
      <c r="D103" s="405">
        <f aca="true" t="shared" si="18" ref="D103:L103">D104+D113</f>
        <v>1696323</v>
      </c>
      <c r="E103" s="405">
        <f t="shared" si="18"/>
        <v>981762</v>
      </c>
      <c r="F103" s="405">
        <f t="shared" si="18"/>
        <v>0</v>
      </c>
      <c r="G103" s="405">
        <f t="shared" si="18"/>
        <v>415217</v>
      </c>
      <c r="H103" s="405">
        <f t="shared" si="18"/>
        <v>110298</v>
      </c>
      <c r="I103" s="405">
        <f t="shared" si="18"/>
        <v>20700</v>
      </c>
      <c r="J103" s="405">
        <f t="shared" si="18"/>
        <v>168346</v>
      </c>
      <c r="K103" s="405">
        <f t="shared" si="18"/>
        <v>70722379</v>
      </c>
      <c r="L103" s="405">
        <f t="shared" si="18"/>
        <v>1185000</v>
      </c>
      <c r="M103" s="405" t="e">
        <f>'03'!#REF!+'04'!#REF!</f>
        <v>#REF!</v>
      </c>
      <c r="N103" s="405" t="e">
        <f t="shared" si="16"/>
        <v>#REF!</v>
      </c>
      <c r="O103" s="405">
        <f>'07'!H34</f>
        <v>0</v>
      </c>
      <c r="P103" s="405">
        <f t="shared" si="17"/>
        <v>73603702</v>
      </c>
    </row>
    <row r="104" spans="1:16" ht="24.75" customHeight="1" hidden="1">
      <c r="A104" s="395" t="s">
        <v>52</v>
      </c>
      <c r="B104" s="439" t="s">
        <v>138</v>
      </c>
      <c r="C104" s="405">
        <f>SUM(C105:C112)</f>
        <v>72849668</v>
      </c>
      <c r="D104" s="405">
        <f aca="true" t="shared" si="19" ref="D104:L104">SUM(D105:D112)</f>
        <v>942289</v>
      </c>
      <c r="E104" s="405">
        <f t="shared" si="19"/>
        <v>526845</v>
      </c>
      <c r="F104" s="405">
        <f t="shared" si="19"/>
        <v>0</v>
      </c>
      <c r="G104" s="405">
        <f t="shared" si="19"/>
        <v>197800</v>
      </c>
      <c r="H104" s="405">
        <f t="shared" si="19"/>
        <v>49298</v>
      </c>
      <c r="I104" s="405">
        <f t="shared" si="19"/>
        <v>0</v>
      </c>
      <c r="J104" s="405">
        <f t="shared" si="19"/>
        <v>168346</v>
      </c>
      <c r="K104" s="405">
        <f t="shared" si="19"/>
        <v>70722379</v>
      </c>
      <c r="L104" s="405">
        <f t="shared" si="19"/>
        <v>1185000</v>
      </c>
      <c r="M104" s="405" t="e">
        <f>'03'!#REF!+'04'!#REF!</f>
        <v>#REF!</v>
      </c>
      <c r="N104" s="405" t="e">
        <f t="shared" si="16"/>
        <v>#REF!</v>
      </c>
      <c r="O104" s="405">
        <f>'07'!I34</f>
        <v>0</v>
      </c>
      <c r="P104" s="405">
        <f t="shared" si="17"/>
        <v>72849668</v>
      </c>
    </row>
    <row r="105" spans="1:16" ht="24.75" customHeight="1" hidden="1">
      <c r="A105" s="437" t="s">
        <v>54</v>
      </c>
      <c r="B105" s="438" t="s">
        <v>139</v>
      </c>
      <c r="C105" s="405">
        <f aca="true" t="shared" si="20" ref="C105:C113">D105+K105+L105</f>
        <v>4196249</v>
      </c>
      <c r="D105" s="405">
        <f aca="true" t="shared" si="21" ref="D105:D113">E105+F105+G105+H105+I105+J105</f>
        <v>562189</v>
      </c>
      <c r="E105" s="410">
        <v>241945</v>
      </c>
      <c r="F105" s="410"/>
      <c r="G105" s="410">
        <v>107000</v>
      </c>
      <c r="H105" s="410">
        <v>45298</v>
      </c>
      <c r="I105" s="410"/>
      <c r="J105" s="410">
        <v>167946</v>
      </c>
      <c r="K105" s="410">
        <v>3609060</v>
      </c>
      <c r="L105" s="410">
        <v>25000</v>
      </c>
      <c r="M105" s="410" t="e">
        <f>'03'!#REF!+'04'!#REF!</f>
        <v>#REF!</v>
      </c>
      <c r="N105" s="410" t="e">
        <f t="shared" si="16"/>
        <v>#REF!</v>
      </c>
      <c r="O105" s="410">
        <f>'07'!J34</f>
        <v>0</v>
      </c>
      <c r="P105" s="410">
        <f t="shared" si="17"/>
        <v>4196249</v>
      </c>
    </row>
    <row r="106" spans="1:16" ht="24.75" customHeight="1" hidden="1">
      <c r="A106" s="437" t="s">
        <v>55</v>
      </c>
      <c r="B106" s="438" t="s">
        <v>140</v>
      </c>
      <c r="C106" s="405">
        <f t="shared" si="20"/>
        <v>0</v>
      </c>
      <c r="D106" s="405">
        <f t="shared" si="21"/>
        <v>0</v>
      </c>
      <c r="E106" s="410"/>
      <c r="F106" s="410"/>
      <c r="G106" s="410"/>
      <c r="H106" s="410"/>
      <c r="I106" s="410"/>
      <c r="J106" s="410"/>
      <c r="K106" s="410"/>
      <c r="L106" s="410"/>
      <c r="M106" s="410" t="e">
        <f>'03'!#REF!+'04'!#REF!</f>
        <v>#REF!</v>
      </c>
      <c r="N106" s="410" t="e">
        <f t="shared" si="16"/>
        <v>#REF!</v>
      </c>
      <c r="O106" s="410">
        <f>'07'!K34</f>
        <v>0</v>
      </c>
      <c r="P106" s="410">
        <f t="shared" si="17"/>
        <v>0</v>
      </c>
    </row>
    <row r="107" spans="1:16" ht="24.75" customHeight="1" hidden="1">
      <c r="A107" s="437" t="s">
        <v>141</v>
      </c>
      <c r="B107" s="438" t="s">
        <v>202</v>
      </c>
      <c r="C107" s="405">
        <f t="shared" si="20"/>
        <v>0</v>
      </c>
      <c r="D107" s="405">
        <f t="shared" si="21"/>
        <v>0</v>
      </c>
      <c r="E107" s="410"/>
      <c r="F107" s="410"/>
      <c r="G107" s="410"/>
      <c r="H107" s="410"/>
      <c r="I107" s="410"/>
      <c r="J107" s="410"/>
      <c r="K107" s="410"/>
      <c r="L107" s="410"/>
      <c r="M107" s="410" t="e">
        <f>'03'!#REF!</f>
        <v>#REF!</v>
      </c>
      <c r="N107" s="410" t="e">
        <f t="shared" si="16"/>
        <v>#REF!</v>
      </c>
      <c r="O107" s="410">
        <f>'07'!L34</f>
        <v>0</v>
      </c>
      <c r="P107" s="410">
        <f t="shared" si="17"/>
        <v>0</v>
      </c>
    </row>
    <row r="108" spans="1:16" ht="24.75" customHeight="1" hidden="1">
      <c r="A108" s="437" t="s">
        <v>143</v>
      </c>
      <c r="B108" s="438" t="s">
        <v>142</v>
      </c>
      <c r="C108" s="405">
        <f t="shared" si="20"/>
        <v>67438608</v>
      </c>
      <c r="D108" s="405">
        <f t="shared" si="21"/>
        <v>315289</v>
      </c>
      <c r="E108" s="410">
        <v>220089</v>
      </c>
      <c r="F108" s="410"/>
      <c r="G108" s="410">
        <v>90800</v>
      </c>
      <c r="H108" s="410">
        <v>4000</v>
      </c>
      <c r="I108" s="410"/>
      <c r="J108" s="410">
        <v>400</v>
      </c>
      <c r="K108" s="410">
        <v>67113319</v>
      </c>
      <c r="L108" s="410">
        <v>10000</v>
      </c>
      <c r="M108" s="410" t="e">
        <f>'03'!#REF!+'04'!#REF!</f>
        <v>#REF!</v>
      </c>
      <c r="N108" s="410" t="e">
        <f t="shared" si="16"/>
        <v>#REF!</v>
      </c>
      <c r="O108" s="410">
        <f>'07'!M34</f>
        <v>0</v>
      </c>
      <c r="P108" s="410">
        <f t="shared" si="17"/>
        <v>67438608</v>
      </c>
    </row>
    <row r="109" spans="1:16" ht="24.75" customHeight="1" hidden="1">
      <c r="A109" s="437" t="s">
        <v>145</v>
      </c>
      <c r="B109" s="438" t="s">
        <v>144</v>
      </c>
      <c r="C109" s="405">
        <f t="shared" si="20"/>
        <v>1214811</v>
      </c>
      <c r="D109" s="405">
        <f t="shared" si="21"/>
        <v>64811</v>
      </c>
      <c r="E109" s="410">
        <v>64811</v>
      </c>
      <c r="F109" s="410"/>
      <c r="G109" s="410"/>
      <c r="H109" s="410"/>
      <c r="I109" s="410"/>
      <c r="J109" s="410"/>
      <c r="K109" s="410"/>
      <c r="L109" s="410">
        <v>1150000</v>
      </c>
      <c r="M109" s="410" t="e">
        <f>'03'!#REF!+'04'!#REF!</f>
        <v>#REF!</v>
      </c>
      <c r="N109" s="410" t="e">
        <f t="shared" si="16"/>
        <v>#REF!</v>
      </c>
      <c r="O109" s="410">
        <f>'07'!N34</f>
        <v>0</v>
      </c>
      <c r="P109" s="410">
        <f t="shared" si="17"/>
        <v>1214811</v>
      </c>
    </row>
    <row r="110" spans="1:16" ht="24.75" customHeight="1" hidden="1">
      <c r="A110" s="437" t="s">
        <v>147</v>
      </c>
      <c r="B110" s="438" t="s">
        <v>146</v>
      </c>
      <c r="C110" s="405">
        <f t="shared" si="20"/>
        <v>0</v>
      </c>
      <c r="D110" s="405">
        <f t="shared" si="21"/>
        <v>0</v>
      </c>
      <c r="E110" s="410"/>
      <c r="F110" s="410"/>
      <c r="G110" s="410"/>
      <c r="H110" s="410"/>
      <c r="I110" s="410"/>
      <c r="J110" s="410"/>
      <c r="K110" s="410"/>
      <c r="L110" s="410"/>
      <c r="M110" s="410" t="e">
        <f>'03'!#REF!+'04'!#REF!</f>
        <v>#REF!</v>
      </c>
      <c r="N110" s="410" t="e">
        <f t="shared" si="16"/>
        <v>#REF!</v>
      </c>
      <c r="O110" s="410">
        <f>'07'!O34</f>
        <v>0</v>
      </c>
      <c r="P110" s="410">
        <f t="shared" si="17"/>
        <v>0</v>
      </c>
    </row>
    <row r="111" spans="1:16" ht="24.75" customHeight="1" hidden="1">
      <c r="A111" s="437" t="s">
        <v>149</v>
      </c>
      <c r="B111" s="440" t="s">
        <v>148</v>
      </c>
      <c r="C111" s="405">
        <f t="shared" si="20"/>
        <v>0</v>
      </c>
      <c r="D111" s="405">
        <f t="shared" si="21"/>
        <v>0</v>
      </c>
      <c r="E111" s="410"/>
      <c r="F111" s="410"/>
      <c r="G111" s="410"/>
      <c r="H111" s="410"/>
      <c r="I111" s="410"/>
      <c r="J111" s="410"/>
      <c r="K111" s="410"/>
      <c r="L111" s="410"/>
      <c r="M111" s="410" t="e">
        <f>'03'!#REF!+'04'!#REF!</f>
        <v>#REF!</v>
      </c>
      <c r="N111" s="410" t="e">
        <f t="shared" si="16"/>
        <v>#REF!</v>
      </c>
      <c r="O111" s="410">
        <f>'07'!P34</f>
        <v>0</v>
      </c>
      <c r="P111" s="410">
        <f t="shared" si="17"/>
        <v>0</v>
      </c>
    </row>
    <row r="112" spans="1:16" ht="24.75" customHeight="1" hidden="1">
      <c r="A112" s="437" t="s">
        <v>186</v>
      </c>
      <c r="B112" s="438" t="s">
        <v>150</v>
      </c>
      <c r="C112" s="405">
        <f t="shared" si="20"/>
        <v>0</v>
      </c>
      <c r="D112" s="405">
        <f t="shared" si="21"/>
        <v>0</v>
      </c>
      <c r="E112" s="410"/>
      <c r="F112" s="410"/>
      <c r="G112" s="410"/>
      <c r="H112" s="410"/>
      <c r="I112" s="410"/>
      <c r="J112" s="410"/>
      <c r="K112" s="410"/>
      <c r="L112" s="410"/>
      <c r="M112" s="410" t="e">
        <f>'03'!#REF!+'04'!#REF!</f>
        <v>#REF!</v>
      </c>
      <c r="N112" s="410" t="e">
        <f t="shared" si="16"/>
        <v>#REF!</v>
      </c>
      <c r="O112" s="410">
        <f>'07'!Q34</f>
        <v>0</v>
      </c>
      <c r="P112" s="410">
        <f t="shared" si="17"/>
        <v>0</v>
      </c>
    </row>
    <row r="113" spans="1:16" ht="24.75" customHeight="1" hidden="1">
      <c r="A113" s="395" t="s">
        <v>53</v>
      </c>
      <c r="B113" s="396" t="s">
        <v>151</v>
      </c>
      <c r="C113" s="405">
        <f t="shared" si="20"/>
        <v>754034</v>
      </c>
      <c r="D113" s="405">
        <f t="shared" si="21"/>
        <v>754034</v>
      </c>
      <c r="E113" s="410">
        <v>454917</v>
      </c>
      <c r="F113" s="410"/>
      <c r="G113" s="410">
        <v>217417</v>
      </c>
      <c r="H113" s="410">
        <v>61000</v>
      </c>
      <c r="I113" s="410">
        <v>20700</v>
      </c>
      <c r="J113" s="410"/>
      <c r="K113" s="410"/>
      <c r="L113" s="410"/>
      <c r="M113" s="405" t="e">
        <f>'03'!#REF!+'04'!#REF!</f>
        <v>#REF!</v>
      </c>
      <c r="N113" s="405" t="e">
        <f t="shared" si="16"/>
        <v>#REF!</v>
      </c>
      <c r="O113" s="405">
        <f>'07'!R34</f>
        <v>0</v>
      </c>
      <c r="P113" s="405">
        <f t="shared" si="17"/>
        <v>754034</v>
      </c>
    </row>
    <row r="114" spans="1:16" ht="25.5" hidden="1">
      <c r="A114" s="472" t="s">
        <v>76</v>
      </c>
      <c r="B114" s="501" t="s">
        <v>215</v>
      </c>
      <c r="C114" s="485">
        <f>(C105+C106+C107)/C104</f>
        <v>0.05760148419619428</v>
      </c>
      <c r="D114" s="397">
        <f aca="true" t="shared" si="22" ref="D114:L114">(D105+D106+D107)/D104</f>
        <v>0.5966205696978315</v>
      </c>
      <c r="E114" s="420">
        <f t="shared" si="22"/>
        <v>0.45923374047395343</v>
      </c>
      <c r="F114" s="420" t="e">
        <f t="shared" si="22"/>
        <v>#DIV/0!</v>
      </c>
      <c r="G114" s="420">
        <f t="shared" si="22"/>
        <v>0.5409504550050556</v>
      </c>
      <c r="H114" s="420">
        <f t="shared" si="22"/>
        <v>0.9188608057121993</v>
      </c>
      <c r="I114" s="420" t="e">
        <f t="shared" si="22"/>
        <v>#DIV/0!</v>
      </c>
      <c r="J114" s="420">
        <f t="shared" si="22"/>
        <v>0.9976239411687834</v>
      </c>
      <c r="K114" s="420">
        <f t="shared" si="22"/>
        <v>0.05103137155496423</v>
      </c>
      <c r="L114" s="420">
        <f t="shared" si="22"/>
        <v>0.02109704641350211</v>
      </c>
      <c r="M114" s="431"/>
      <c r="N114" s="502"/>
      <c r="O114" s="502"/>
      <c r="P114" s="502"/>
    </row>
    <row r="115" spans="1:16" ht="17.25" hidden="1">
      <c r="A115" s="1265" t="s">
        <v>500</v>
      </c>
      <c r="B115" s="1265"/>
      <c r="C115" s="410">
        <f>C98-C101-C102-C103</f>
        <v>0</v>
      </c>
      <c r="D115" s="410">
        <f aca="true" t="shared" si="23" ref="D115:L115">D98-D101-D102-D103</f>
        <v>0</v>
      </c>
      <c r="E115" s="410">
        <f t="shared" si="23"/>
        <v>0</v>
      </c>
      <c r="F115" s="410">
        <f t="shared" si="23"/>
        <v>0</v>
      </c>
      <c r="G115" s="410">
        <f t="shared" si="23"/>
        <v>0</v>
      </c>
      <c r="H115" s="410">
        <f t="shared" si="23"/>
        <v>0</v>
      </c>
      <c r="I115" s="410">
        <f t="shared" si="23"/>
        <v>0</v>
      </c>
      <c r="J115" s="410">
        <f t="shared" si="23"/>
        <v>0</v>
      </c>
      <c r="K115" s="410">
        <f t="shared" si="23"/>
        <v>0</v>
      </c>
      <c r="L115" s="410">
        <f t="shared" si="23"/>
        <v>0</v>
      </c>
      <c r="M115" s="431"/>
      <c r="N115" s="502"/>
      <c r="O115" s="502"/>
      <c r="P115" s="502"/>
    </row>
    <row r="116" spans="1:16" ht="17.25" hidden="1">
      <c r="A116" s="1260" t="s">
        <v>501</v>
      </c>
      <c r="B116" s="1260"/>
      <c r="C116" s="410">
        <f>C103-C104-C113</f>
        <v>0</v>
      </c>
      <c r="D116" s="410">
        <f aca="true" t="shared" si="24" ref="D116:L116">D103-D104-D113</f>
        <v>0</v>
      </c>
      <c r="E116" s="410">
        <f t="shared" si="24"/>
        <v>0</v>
      </c>
      <c r="F116" s="410">
        <f t="shared" si="24"/>
        <v>0</v>
      </c>
      <c r="G116" s="410">
        <f t="shared" si="24"/>
        <v>0</v>
      </c>
      <c r="H116" s="410">
        <f t="shared" si="24"/>
        <v>0</v>
      </c>
      <c r="I116" s="410">
        <f t="shared" si="24"/>
        <v>0</v>
      </c>
      <c r="J116" s="410">
        <f t="shared" si="24"/>
        <v>0</v>
      </c>
      <c r="K116" s="410">
        <f t="shared" si="24"/>
        <v>0</v>
      </c>
      <c r="L116" s="410">
        <f t="shared" si="24"/>
        <v>0</v>
      </c>
      <c r="M116" s="431"/>
      <c r="N116" s="502"/>
      <c r="O116" s="502"/>
      <c r="P116" s="502"/>
    </row>
    <row r="117" spans="1:16" ht="18.75" hidden="1">
      <c r="A117" s="487"/>
      <c r="B117" s="503" t="s">
        <v>521</v>
      </c>
      <c r="C117" s="503"/>
      <c r="D117" s="475"/>
      <c r="E117" s="475"/>
      <c r="F117" s="475"/>
      <c r="G117" s="1257" t="s">
        <v>521</v>
      </c>
      <c r="H117" s="1257"/>
      <c r="I117" s="1257"/>
      <c r="J117" s="1257"/>
      <c r="K117" s="1257"/>
      <c r="L117" s="1257"/>
      <c r="M117" s="490"/>
      <c r="N117" s="490"/>
      <c r="O117" s="490"/>
      <c r="P117" s="490"/>
    </row>
    <row r="118" spans="1:16" ht="18.75" hidden="1">
      <c r="A118" s="1258" t="s">
        <v>4</v>
      </c>
      <c r="B118" s="1258"/>
      <c r="C118" s="1258"/>
      <c r="D118" s="1258"/>
      <c r="E118" s="475"/>
      <c r="F118" s="475"/>
      <c r="G118" s="504"/>
      <c r="H118" s="1259" t="s">
        <v>522</v>
      </c>
      <c r="I118" s="1259"/>
      <c r="J118" s="1259"/>
      <c r="K118" s="1259"/>
      <c r="L118" s="1259"/>
      <c r="M118" s="490"/>
      <c r="N118" s="490"/>
      <c r="O118" s="490"/>
      <c r="P118" s="490"/>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82" t="s">
        <v>33</v>
      </c>
      <c r="B131" s="1283"/>
      <c r="C131" s="486"/>
      <c r="D131" s="1284" t="s">
        <v>79</v>
      </c>
      <c r="E131" s="1284"/>
      <c r="F131" s="1284"/>
      <c r="G131" s="1284"/>
      <c r="H131" s="1284"/>
      <c r="I131" s="1284"/>
      <c r="J131" s="1284"/>
      <c r="K131" s="1285"/>
      <c r="L131" s="1285"/>
      <c r="M131" s="490"/>
    </row>
    <row r="132" spans="1:13" ht="16.5" hidden="1">
      <c r="A132" s="1250" t="s">
        <v>344</v>
      </c>
      <c r="B132" s="1250"/>
      <c r="C132" s="1250"/>
      <c r="D132" s="1284" t="s">
        <v>216</v>
      </c>
      <c r="E132" s="1284"/>
      <c r="F132" s="1284"/>
      <c r="G132" s="1284"/>
      <c r="H132" s="1284"/>
      <c r="I132" s="1284"/>
      <c r="J132" s="1284"/>
      <c r="K132" s="1286" t="s">
        <v>509</v>
      </c>
      <c r="L132" s="1286"/>
      <c r="M132" s="487"/>
    </row>
    <row r="133" spans="1:13" ht="16.5" hidden="1">
      <c r="A133" s="1250" t="s">
        <v>345</v>
      </c>
      <c r="B133" s="1250"/>
      <c r="C133" s="421"/>
      <c r="D133" s="1287" t="s">
        <v>555</v>
      </c>
      <c r="E133" s="1287"/>
      <c r="F133" s="1287"/>
      <c r="G133" s="1287"/>
      <c r="H133" s="1287"/>
      <c r="I133" s="1287"/>
      <c r="J133" s="1287"/>
      <c r="K133" s="1285"/>
      <c r="L133" s="1285"/>
      <c r="M133" s="490"/>
    </row>
    <row r="134" spans="1:13" ht="15.75" hidden="1">
      <c r="A134" s="442" t="s">
        <v>119</v>
      </c>
      <c r="B134" s="442"/>
      <c r="C134" s="427"/>
      <c r="D134" s="491"/>
      <c r="E134" s="491"/>
      <c r="F134" s="492"/>
      <c r="G134" s="492"/>
      <c r="H134" s="492"/>
      <c r="I134" s="492"/>
      <c r="J134" s="492"/>
      <c r="K134" s="1266"/>
      <c r="L134" s="1266"/>
      <c r="M134" s="487"/>
    </row>
    <row r="135" spans="1:13" ht="15.75" hidden="1">
      <c r="A135" s="491"/>
      <c r="B135" s="491" t="s">
        <v>94</v>
      </c>
      <c r="C135" s="491"/>
      <c r="D135" s="491"/>
      <c r="E135" s="491"/>
      <c r="F135" s="491"/>
      <c r="G135" s="491"/>
      <c r="H135" s="491"/>
      <c r="I135" s="491"/>
      <c r="J135" s="491"/>
      <c r="K135" s="1269"/>
      <c r="L135" s="1269"/>
      <c r="M135" s="487"/>
    </row>
    <row r="136" spans="1:13" ht="15.75" hidden="1">
      <c r="A136" s="911" t="s">
        <v>71</v>
      </c>
      <c r="B136" s="912"/>
      <c r="C136" s="1267" t="s">
        <v>38</v>
      </c>
      <c r="D136" s="1273" t="s">
        <v>339</v>
      </c>
      <c r="E136" s="1273"/>
      <c r="F136" s="1273"/>
      <c r="G136" s="1273"/>
      <c r="H136" s="1273"/>
      <c r="I136" s="1273"/>
      <c r="J136" s="1273"/>
      <c r="K136" s="1273"/>
      <c r="L136" s="1273"/>
      <c r="M136" s="490"/>
    </row>
    <row r="137" spans="1:13" ht="15.75" hidden="1">
      <c r="A137" s="913"/>
      <c r="B137" s="914"/>
      <c r="C137" s="1267"/>
      <c r="D137" s="1274" t="s">
        <v>207</v>
      </c>
      <c r="E137" s="1275"/>
      <c r="F137" s="1275"/>
      <c r="G137" s="1275"/>
      <c r="H137" s="1275"/>
      <c r="I137" s="1275"/>
      <c r="J137" s="1276"/>
      <c r="K137" s="1277" t="s">
        <v>208</v>
      </c>
      <c r="L137" s="1277" t="s">
        <v>209</v>
      </c>
      <c r="M137" s="487"/>
    </row>
    <row r="138" spans="1:13" ht="15.75" hidden="1">
      <c r="A138" s="913"/>
      <c r="B138" s="914"/>
      <c r="C138" s="1267"/>
      <c r="D138" s="1268" t="s">
        <v>37</v>
      </c>
      <c r="E138" s="1270" t="s">
        <v>7</v>
      </c>
      <c r="F138" s="1271"/>
      <c r="G138" s="1271"/>
      <c r="H138" s="1271"/>
      <c r="I138" s="1271"/>
      <c r="J138" s="1272"/>
      <c r="K138" s="1278"/>
      <c r="L138" s="1280"/>
      <c r="M138" s="487"/>
    </row>
    <row r="139" spans="1:16" ht="15.75" hidden="1">
      <c r="A139" s="1288"/>
      <c r="B139" s="1289"/>
      <c r="C139" s="1267"/>
      <c r="D139" s="1268"/>
      <c r="E139" s="493" t="s">
        <v>210</v>
      </c>
      <c r="F139" s="493" t="s">
        <v>211</v>
      </c>
      <c r="G139" s="493" t="s">
        <v>212</v>
      </c>
      <c r="H139" s="493" t="s">
        <v>213</v>
      </c>
      <c r="I139" s="493" t="s">
        <v>346</v>
      </c>
      <c r="J139" s="493" t="s">
        <v>214</v>
      </c>
      <c r="K139" s="1279"/>
      <c r="L139" s="1281"/>
      <c r="M139" s="1262" t="s">
        <v>502</v>
      </c>
      <c r="N139" s="1262"/>
      <c r="O139" s="1262"/>
      <c r="P139" s="1262"/>
    </row>
    <row r="140" spans="1:16" ht="15" hidden="1">
      <c r="A140" s="1263" t="s">
        <v>6</v>
      </c>
      <c r="B140" s="1264"/>
      <c r="C140" s="494">
        <v>1</v>
      </c>
      <c r="D140" s="495">
        <v>2</v>
      </c>
      <c r="E140" s="494">
        <v>3</v>
      </c>
      <c r="F140" s="495">
        <v>4</v>
      </c>
      <c r="G140" s="494">
        <v>5</v>
      </c>
      <c r="H140" s="495">
        <v>6</v>
      </c>
      <c r="I140" s="494">
        <v>7</v>
      </c>
      <c r="J140" s="495">
        <v>8</v>
      </c>
      <c r="K140" s="494">
        <v>9</v>
      </c>
      <c r="L140" s="495">
        <v>10</v>
      </c>
      <c r="M140" s="496" t="s">
        <v>503</v>
      </c>
      <c r="N140" s="497" t="s">
        <v>506</v>
      </c>
      <c r="O140" s="497" t="s">
        <v>504</v>
      </c>
      <c r="P140" s="497" t="s">
        <v>505</v>
      </c>
    </row>
    <row r="141" spans="1:16" ht="24.75" customHeight="1" hidden="1">
      <c r="A141" s="434" t="s">
        <v>0</v>
      </c>
      <c r="B141" s="435" t="s">
        <v>131</v>
      </c>
      <c r="C141" s="405">
        <f>C142+C143</f>
        <v>3784244</v>
      </c>
      <c r="D141" s="405">
        <f aca="true" t="shared" si="25" ref="D141:L141">D142+D143</f>
        <v>154333</v>
      </c>
      <c r="E141" s="405">
        <f t="shared" si="25"/>
        <v>152430</v>
      </c>
      <c r="F141" s="405">
        <f t="shared" si="25"/>
        <v>0</v>
      </c>
      <c r="G141" s="405">
        <f t="shared" si="25"/>
        <v>0</v>
      </c>
      <c r="H141" s="405">
        <f t="shared" si="25"/>
        <v>0</v>
      </c>
      <c r="I141" s="405">
        <f t="shared" si="25"/>
        <v>1903</v>
      </c>
      <c r="J141" s="405">
        <f t="shared" si="25"/>
        <v>0</v>
      </c>
      <c r="K141" s="405">
        <f t="shared" si="25"/>
        <v>3419094</v>
      </c>
      <c r="L141" s="405">
        <f t="shared" si="25"/>
        <v>210817</v>
      </c>
      <c r="M141" s="405" t="e">
        <f>'03'!#REF!+'04'!#REF!</f>
        <v>#REF!</v>
      </c>
      <c r="N141" s="405" t="e">
        <f>C141-M141</f>
        <v>#REF!</v>
      </c>
      <c r="O141" s="405" t="e">
        <f>'07'!#REF!</f>
        <v>#REF!</v>
      </c>
      <c r="P141" s="405" t="e">
        <f>C141-O141</f>
        <v>#REF!</v>
      </c>
    </row>
    <row r="142" spans="1:16" ht="24.75" customHeight="1" hidden="1">
      <c r="A142" s="437">
        <v>1</v>
      </c>
      <c r="B142" s="438" t="s">
        <v>132</v>
      </c>
      <c r="C142" s="405">
        <f>D142+K142+L142</f>
        <v>1838955</v>
      </c>
      <c r="D142" s="405">
        <f>E142+F142+G142+H142+I142+J142</f>
        <v>121865</v>
      </c>
      <c r="E142" s="410">
        <v>120365</v>
      </c>
      <c r="F142" s="410"/>
      <c r="G142" s="410"/>
      <c r="H142" s="410"/>
      <c r="I142" s="410">
        <v>1500</v>
      </c>
      <c r="J142" s="410"/>
      <c r="K142" s="410">
        <v>1717090</v>
      </c>
      <c r="L142" s="410"/>
      <c r="M142" s="410" t="e">
        <f>'03'!#REF!+'04'!#REF!</f>
        <v>#REF!</v>
      </c>
      <c r="N142" s="410" t="e">
        <f aca="true" t="shared" si="26" ref="N142:N156">C142-M142</f>
        <v>#REF!</v>
      </c>
      <c r="O142" s="410" t="e">
        <f>'07'!#REF!</f>
        <v>#REF!</v>
      </c>
      <c r="P142" s="410" t="e">
        <f aca="true" t="shared" si="27" ref="P142:P156">C142-O142</f>
        <v>#REF!</v>
      </c>
    </row>
    <row r="143" spans="1:16" ht="24.75" customHeight="1" hidden="1">
      <c r="A143" s="437">
        <v>2</v>
      </c>
      <c r="B143" s="438" t="s">
        <v>133</v>
      </c>
      <c r="C143" s="405">
        <f>D143+K143+L143</f>
        <v>1945289</v>
      </c>
      <c r="D143" s="405">
        <f>E143+F143+G143+H143+I143+J143</f>
        <v>32468</v>
      </c>
      <c r="E143" s="410">
        <v>32065</v>
      </c>
      <c r="F143" s="410"/>
      <c r="G143" s="410"/>
      <c r="H143" s="410"/>
      <c r="I143" s="410">
        <v>403</v>
      </c>
      <c r="J143" s="410"/>
      <c r="K143" s="410">
        <v>1702004</v>
      </c>
      <c r="L143" s="410">
        <v>210817</v>
      </c>
      <c r="M143" s="410" t="e">
        <f>'03'!#REF!+'04'!#REF!</f>
        <v>#REF!</v>
      </c>
      <c r="N143" s="410" t="e">
        <f t="shared" si="26"/>
        <v>#REF!</v>
      </c>
      <c r="O143" s="410" t="e">
        <f>'07'!#REF!</f>
        <v>#REF!</v>
      </c>
      <c r="P143" s="410" t="e">
        <f t="shared" si="27"/>
        <v>#REF!</v>
      </c>
    </row>
    <row r="144" spans="1:16" ht="24.75" customHeight="1" hidden="1">
      <c r="A144" s="395" t="s">
        <v>1</v>
      </c>
      <c r="B144" s="396" t="s">
        <v>134</v>
      </c>
      <c r="C144" s="405">
        <f>D144+K144+L144</f>
        <v>400</v>
      </c>
      <c r="D144" s="405">
        <f>E144+F144+G144+H144+I144+J144</f>
        <v>400</v>
      </c>
      <c r="E144" s="410">
        <v>400</v>
      </c>
      <c r="F144" s="410"/>
      <c r="G144" s="410"/>
      <c r="H144" s="410"/>
      <c r="I144" s="410"/>
      <c r="J144" s="410"/>
      <c r="K144" s="410"/>
      <c r="L144" s="410"/>
      <c r="M144" s="410" t="e">
        <f>'03'!#REF!+'04'!#REF!</f>
        <v>#REF!</v>
      </c>
      <c r="N144" s="410" t="e">
        <f t="shared" si="26"/>
        <v>#REF!</v>
      </c>
      <c r="O144" s="410" t="e">
        <f>'07'!#REF!</f>
        <v>#REF!</v>
      </c>
      <c r="P144" s="410" t="e">
        <f t="shared" si="27"/>
        <v>#REF!</v>
      </c>
    </row>
    <row r="145" spans="1:16" ht="24.75" customHeight="1" hidden="1">
      <c r="A145" s="395" t="s">
        <v>9</v>
      </c>
      <c r="B145" s="396" t="s">
        <v>135</v>
      </c>
      <c r="C145" s="405">
        <f>D145+K145+L145</f>
        <v>0</v>
      </c>
      <c r="D145" s="405">
        <f>E145+F145+G145+H145+I145+J145</f>
        <v>0</v>
      </c>
      <c r="E145" s="410"/>
      <c r="F145" s="410"/>
      <c r="G145" s="410"/>
      <c r="H145" s="410"/>
      <c r="I145" s="410"/>
      <c r="J145" s="410"/>
      <c r="K145" s="410"/>
      <c r="L145" s="410"/>
      <c r="M145" s="410" t="e">
        <f>'03'!#REF!+'04'!#REF!</f>
        <v>#REF!</v>
      </c>
      <c r="N145" s="410" t="e">
        <f t="shared" si="26"/>
        <v>#REF!</v>
      </c>
      <c r="O145" s="410" t="e">
        <f>'07'!#REF!</f>
        <v>#REF!</v>
      </c>
      <c r="P145" s="410" t="e">
        <f t="shared" si="27"/>
        <v>#REF!</v>
      </c>
    </row>
    <row r="146" spans="1:16" ht="24.75" customHeight="1" hidden="1">
      <c r="A146" s="395" t="s">
        <v>136</v>
      </c>
      <c r="B146" s="396" t="s">
        <v>137</v>
      </c>
      <c r="C146" s="405">
        <f>C147+C156</f>
        <v>3783844</v>
      </c>
      <c r="D146" s="405">
        <f aca="true" t="shared" si="28" ref="D146:L146">D147+D156</f>
        <v>153933</v>
      </c>
      <c r="E146" s="405">
        <f t="shared" si="28"/>
        <v>152030</v>
      </c>
      <c r="F146" s="405">
        <f t="shared" si="28"/>
        <v>0</v>
      </c>
      <c r="G146" s="405">
        <f t="shared" si="28"/>
        <v>0</v>
      </c>
      <c r="H146" s="405">
        <f t="shared" si="28"/>
        <v>0</v>
      </c>
      <c r="I146" s="405">
        <f t="shared" si="28"/>
        <v>1903</v>
      </c>
      <c r="J146" s="405">
        <f t="shared" si="28"/>
        <v>0</v>
      </c>
      <c r="K146" s="405">
        <f t="shared" si="28"/>
        <v>3419094</v>
      </c>
      <c r="L146" s="405">
        <f t="shared" si="28"/>
        <v>210817</v>
      </c>
      <c r="M146" s="405" t="e">
        <f>'03'!#REF!+'04'!#REF!</f>
        <v>#REF!</v>
      </c>
      <c r="N146" s="405" t="e">
        <f t="shared" si="26"/>
        <v>#REF!</v>
      </c>
      <c r="O146" s="405" t="e">
        <f>'07'!#REF!</f>
        <v>#REF!</v>
      </c>
      <c r="P146" s="405" t="e">
        <f t="shared" si="27"/>
        <v>#REF!</v>
      </c>
    </row>
    <row r="147" spans="1:16" ht="24.75" customHeight="1" hidden="1">
      <c r="A147" s="395" t="s">
        <v>52</v>
      </c>
      <c r="B147" s="439" t="s">
        <v>138</v>
      </c>
      <c r="C147" s="405">
        <f>SUM(C148:C155)</f>
        <v>3570996</v>
      </c>
      <c r="D147" s="405">
        <f aca="true" t="shared" si="29" ref="D147:L147">SUM(D148:D155)</f>
        <v>28994</v>
      </c>
      <c r="E147" s="405">
        <f t="shared" si="29"/>
        <v>28591</v>
      </c>
      <c r="F147" s="405">
        <f t="shared" si="29"/>
        <v>0</v>
      </c>
      <c r="G147" s="405">
        <f t="shared" si="29"/>
        <v>0</v>
      </c>
      <c r="H147" s="405">
        <f t="shared" si="29"/>
        <v>0</v>
      </c>
      <c r="I147" s="405">
        <f t="shared" si="29"/>
        <v>403</v>
      </c>
      <c r="J147" s="405">
        <f t="shared" si="29"/>
        <v>0</v>
      </c>
      <c r="K147" s="405">
        <f t="shared" si="29"/>
        <v>3331185</v>
      </c>
      <c r="L147" s="405">
        <f t="shared" si="29"/>
        <v>210817</v>
      </c>
      <c r="M147" s="405" t="e">
        <f>'03'!#REF!+'04'!#REF!</f>
        <v>#REF!</v>
      </c>
      <c r="N147" s="405" t="e">
        <f t="shared" si="26"/>
        <v>#REF!</v>
      </c>
      <c r="O147" s="405" t="e">
        <f>'07'!#REF!</f>
        <v>#REF!</v>
      </c>
      <c r="P147" s="405" t="e">
        <f t="shared" si="27"/>
        <v>#REF!</v>
      </c>
    </row>
    <row r="148" spans="1:16" ht="24.75" customHeight="1" hidden="1">
      <c r="A148" s="437" t="s">
        <v>54</v>
      </c>
      <c r="B148" s="438" t="s">
        <v>139</v>
      </c>
      <c r="C148" s="405">
        <f aca="true" t="shared" si="30" ref="C148:C156">D148+K148+L148</f>
        <v>151549</v>
      </c>
      <c r="D148" s="405">
        <f aca="true" t="shared" si="31" ref="D148:D156">E148+F148+G148+H148+I148+J148</f>
        <v>12849</v>
      </c>
      <c r="E148" s="410">
        <v>12446</v>
      </c>
      <c r="F148" s="410"/>
      <c r="G148" s="410"/>
      <c r="H148" s="410"/>
      <c r="I148" s="410">
        <v>403</v>
      </c>
      <c r="J148" s="410"/>
      <c r="K148" s="410">
        <v>35200</v>
      </c>
      <c r="L148" s="410">
        <v>103500</v>
      </c>
      <c r="M148" s="410" t="e">
        <f>'03'!#REF!+'04'!#REF!</f>
        <v>#REF!</v>
      </c>
      <c r="N148" s="410" t="e">
        <f t="shared" si="26"/>
        <v>#REF!</v>
      </c>
      <c r="O148" s="410" t="e">
        <f>'07'!#REF!</f>
        <v>#REF!</v>
      </c>
      <c r="P148" s="410" t="e">
        <f t="shared" si="27"/>
        <v>#REF!</v>
      </c>
    </row>
    <row r="149" spans="1:16" ht="24.75" customHeight="1" hidden="1">
      <c r="A149" s="437" t="s">
        <v>55</v>
      </c>
      <c r="B149" s="438" t="s">
        <v>140</v>
      </c>
      <c r="C149" s="405">
        <f t="shared" si="30"/>
        <v>0</v>
      </c>
      <c r="D149" s="405">
        <f t="shared" si="31"/>
        <v>0</v>
      </c>
      <c r="E149" s="410"/>
      <c r="F149" s="410"/>
      <c r="G149" s="410"/>
      <c r="H149" s="410"/>
      <c r="I149" s="410"/>
      <c r="J149" s="410"/>
      <c r="K149" s="410"/>
      <c r="L149" s="410"/>
      <c r="M149" s="410" t="e">
        <f>'03'!#REF!+'04'!#REF!</f>
        <v>#REF!</v>
      </c>
      <c r="N149" s="410" t="e">
        <f t="shared" si="26"/>
        <v>#REF!</v>
      </c>
      <c r="O149" s="410" t="e">
        <f>'07'!#REF!</f>
        <v>#REF!</v>
      </c>
      <c r="P149" s="410" t="e">
        <f t="shared" si="27"/>
        <v>#REF!</v>
      </c>
    </row>
    <row r="150" spans="1:16" ht="24.75" customHeight="1" hidden="1">
      <c r="A150" s="437" t="s">
        <v>141</v>
      </c>
      <c r="B150" s="438" t="s">
        <v>202</v>
      </c>
      <c r="C150" s="405">
        <f t="shared" si="30"/>
        <v>0</v>
      </c>
      <c r="D150" s="405">
        <f t="shared" si="31"/>
        <v>0</v>
      </c>
      <c r="E150" s="410"/>
      <c r="F150" s="410"/>
      <c r="G150" s="410"/>
      <c r="H150" s="410"/>
      <c r="I150" s="410"/>
      <c r="J150" s="410"/>
      <c r="K150" s="410"/>
      <c r="L150" s="410"/>
      <c r="M150" s="410" t="e">
        <f>'03'!#REF!</f>
        <v>#REF!</v>
      </c>
      <c r="N150" s="410" t="e">
        <f t="shared" si="26"/>
        <v>#REF!</v>
      </c>
      <c r="O150" s="410" t="e">
        <f>'07'!#REF!</f>
        <v>#REF!</v>
      </c>
      <c r="P150" s="410" t="e">
        <f t="shared" si="27"/>
        <v>#REF!</v>
      </c>
    </row>
    <row r="151" spans="1:16" ht="24.75" customHeight="1" hidden="1">
      <c r="A151" s="437" t="s">
        <v>143</v>
      </c>
      <c r="B151" s="438" t="s">
        <v>142</v>
      </c>
      <c r="C151" s="405">
        <f t="shared" si="30"/>
        <v>3068593</v>
      </c>
      <c r="D151" s="405">
        <f t="shared" si="31"/>
        <v>0</v>
      </c>
      <c r="E151" s="410"/>
      <c r="F151" s="410"/>
      <c r="G151" s="410"/>
      <c r="H151" s="410"/>
      <c r="I151" s="410"/>
      <c r="J151" s="410"/>
      <c r="K151" s="410">
        <v>3068593</v>
      </c>
      <c r="L151" s="410"/>
      <c r="M151" s="410" t="e">
        <f>'03'!#REF!+'04'!#REF!</f>
        <v>#REF!</v>
      </c>
      <c r="N151" s="410" t="e">
        <f t="shared" si="26"/>
        <v>#REF!</v>
      </c>
      <c r="O151" s="410" t="e">
        <f>'07'!#REF!</f>
        <v>#REF!</v>
      </c>
      <c r="P151" s="410" t="e">
        <f t="shared" si="27"/>
        <v>#REF!</v>
      </c>
    </row>
    <row r="152" spans="1:16" ht="24.75" customHeight="1" hidden="1">
      <c r="A152" s="437" t="s">
        <v>145</v>
      </c>
      <c r="B152" s="438" t="s">
        <v>144</v>
      </c>
      <c r="C152" s="405">
        <f t="shared" si="30"/>
        <v>198092</v>
      </c>
      <c r="D152" s="405">
        <f t="shared" si="31"/>
        <v>0</v>
      </c>
      <c r="E152" s="410"/>
      <c r="F152" s="410"/>
      <c r="G152" s="410"/>
      <c r="H152" s="410"/>
      <c r="I152" s="410"/>
      <c r="J152" s="410"/>
      <c r="K152" s="410">
        <v>198092</v>
      </c>
      <c r="L152" s="410"/>
      <c r="M152" s="410" t="e">
        <f>'03'!#REF!+'04'!#REF!</f>
        <v>#REF!</v>
      </c>
      <c r="N152" s="410" t="e">
        <f t="shared" si="26"/>
        <v>#REF!</v>
      </c>
      <c r="O152" s="410" t="e">
        <f>'07'!#REF!</f>
        <v>#REF!</v>
      </c>
      <c r="P152" s="410" t="e">
        <f t="shared" si="27"/>
        <v>#REF!</v>
      </c>
    </row>
    <row r="153" spans="1:16" ht="24.75" customHeight="1" hidden="1">
      <c r="A153" s="437" t="s">
        <v>147</v>
      </c>
      <c r="B153" s="438" t="s">
        <v>146</v>
      </c>
      <c r="C153" s="405">
        <f t="shared" si="30"/>
        <v>0</v>
      </c>
      <c r="D153" s="405">
        <f t="shared" si="31"/>
        <v>0</v>
      </c>
      <c r="E153" s="410"/>
      <c r="F153" s="410"/>
      <c r="G153" s="410"/>
      <c r="H153" s="410"/>
      <c r="I153" s="410"/>
      <c r="J153" s="410"/>
      <c r="K153" s="410"/>
      <c r="L153" s="410"/>
      <c r="M153" s="410" t="e">
        <f>'03'!#REF!+'04'!#REF!</f>
        <v>#REF!</v>
      </c>
      <c r="N153" s="410" t="e">
        <f t="shared" si="26"/>
        <v>#REF!</v>
      </c>
      <c r="O153" s="410" t="e">
        <f>'07'!#REF!</f>
        <v>#REF!</v>
      </c>
      <c r="P153" s="410" t="e">
        <f t="shared" si="27"/>
        <v>#REF!</v>
      </c>
    </row>
    <row r="154" spans="1:16" ht="24.75" customHeight="1" hidden="1">
      <c r="A154" s="437" t="s">
        <v>149</v>
      </c>
      <c r="B154" s="440" t="s">
        <v>148</v>
      </c>
      <c r="C154" s="405">
        <f t="shared" si="30"/>
        <v>0</v>
      </c>
      <c r="D154" s="405">
        <f t="shared" si="31"/>
        <v>0</v>
      </c>
      <c r="E154" s="410"/>
      <c r="F154" s="410"/>
      <c r="G154" s="410"/>
      <c r="H154" s="410"/>
      <c r="I154" s="410"/>
      <c r="J154" s="410"/>
      <c r="K154" s="410"/>
      <c r="L154" s="410"/>
      <c r="M154" s="410" t="e">
        <f>'03'!#REF!+'04'!#REF!</f>
        <v>#REF!</v>
      </c>
      <c r="N154" s="410" t="e">
        <f t="shared" si="26"/>
        <v>#REF!</v>
      </c>
      <c r="O154" s="410" t="e">
        <f>'07'!#REF!</f>
        <v>#REF!</v>
      </c>
      <c r="P154" s="410" t="e">
        <f t="shared" si="27"/>
        <v>#REF!</v>
      </c>
    </row>
    <row r="155" spans="1:16" ht="24.75" customHeight="1" hidden="1">
      <c r="A155" s="437" t="s">
        <v>186</v>
      </c>
      <c r="B155" s="438" t="s">
        <v>150</v>
      </c>
      <c r="C155" s="405">
        <f t="shared" si="30"/>
        <v>152762</v>
      </c>
      <c r="D155" s="405">
        <f t="shared" si="31"/>
        <v>16145</v>
      </c>
      <c r="E155" s="410">
        <v>16145</v>
      </c>
      <c r="F155" s="410"/>
      <c r="G155" s="410"/>
      <c r="H155" s="410"/>
      <c r="I155" s="410"/>
      <c r="J155" s="410"/>
      <c r="K155" s="410">
        <v>29300</v>
      </c>
      <c r="L155" s="410">
        <v>107317</v>
      </c>
      <c r="M155" s="410" t="e">
        <f>'03'!#REF!+'04'!#REF!</f>
        <v>#REF!</v>
      </c>
      <c r="N155" s="410" t="e">
        <f t="shared" si="26"/>
        <v>#REF!</v>
      </c>
      <c r="O155" s="410" t="e">
        <f>'07'!#REF!</f>
        <v>#REF!</v>
      </c>
      <c r="P155" s="410" t="e">
        <f t="shared" si="27"/>
        <v>#REF!</v>
      </c>
    </row>
    <row r="156" spans="1:16" ht="24.75" customHeight="1" hidden="1">
      <c r="A156" s="395" t="s">
        <v>53</v>
      </c>
      <c r="B156" s="396" t="s">
        <v>151</v>
      </c>
      <c r="C156" s="405">
        <f t="shared" si="30"/>
        <v>212848</v>
      </c>
      <c r="D156" s="405">
        <f t="shared" si="31"/>
        <v>124939</v>
      </c>
      <c r="E156" s="410">
        <v>123439</v>
      </c>
      <c r="F156" s="410"/>
      <c r="G156" s="410"/>
      <c r="H156" s="410"/>
      <c r="I156" s="410">
        <v>1500</v>
      </c>
      <c r="J156" s="410"/>
      <c r="K156" s="410">
        <v>87909</v>
      </c>
      <c r="L156" s="410"/>
      <c r="M156" s="405" t="e">
        <f>'03'!#REF!+'04'!#REF!</f>
        <v>#REF!</v>
      </c>
      <c r="N156" s="405" t="e">
        <f t="shared" si="26"/>
        <v>#REF!</v>
      </c>
      <c r="O156" s="405" t="e">
        <f>'07'!#REF!</f>
        <v>#REF!</v>
      </c>
      <c r="P156" s="405" t="e">
        <f t="shared" si="27"/>
        <v>#REF!</v>
      </c>
    </row>
    <row r="157" spans="1:16" ht="24.75" customHeight="1" hidden="1">
      <c r="A157" s="472" t="s">
        <v>76</v>
      </c>
      <c r="B157" s="501" t="s">
        <v>215</v>
      </c>
      <c r="C157" s="485">
        <f>(C148+C149+C150)/C147</f>
        <v>0.04243886019474679</v>
      </c>
      <c r="D157" s="397">
        <f aca="true" t="shared" si="32" ref="D157:L157">(D148+D149+D150)/D147</f>
        <v>0.443160653928399</v>
      </c>
      <c r="E157" s="420">
        <f t="shared" si="32"/>
        <v>0.43531181140918473</v>
      </c>
      <c r="F157" s="420" t="e">
        <f t="shared" si="32"/>
        <v>#DIV/0!</v>
      </c>
      <c r="G157" s="420" t="e">
        <f t="shared" si="32"/>
        <v>#DIV/0!</v>
      </c>
      <c r="H157" s="420" t="e">
        <f t="shared" si="32"/>
        <v>#DIV/0!</v>
      </c>
      <c r="I157" s="420">
        <f t="shared" si="32"/>
        <v>1</v>
      </c>
      <c r="J157" s="420" t="e">
        <f t="shared" si="32"/>
        <v>#DIV/0!</v>
      </c>
      <c r="K157" s="420">
        <f t="shared" si="32"/>
        <v>0.010566810309244308</v>
      </c>
      <c r="L157" s="420">
        <f t="shared" si="32"/>
        <v>0.4909471247574911</v>
      </c>
      <c r="M157" s="431"/>
      <c r="N157" s="502"/>
      <c r="O157" s="502"/>
      <c r="P157" s="502"/>
    </row>
    <row r="158" spans="1:16" ht="17.25" hidden="1">
      <c r="A158" s="1265" t="s">
        <v>500</v>
      </c>
      <c r="B158" s="1265"/>
      <c r="C158" s="410">
        <f>C141-C144-C145-C146</f>
        <v>0</v>
      </c>
      <c r="D158" s="410">
        <f aca="true" t="shared" si="33" ref="D158:L158">D141-D144-D145-D146</f>
        <v>0</v>
      </c>
      <c r="E158" s="410">
        <f t="shared" si="33"/>
        <v>0</v>
      </c>
      <c r="F158" s="410">
        <f t="shared" si="33"/>
        <v>0</v>
      </c>
      <c r="G158" s="410">
        <f t="shared" si="33"/>
        <v>0</v>
      </c>
      <c r="H158" s="410">
        <f t="shared" si="33"/>
        <v>0</v>
      </c>
      <c r="I158" s="410">
        <f t="shared" si="33"/>
        <v>0</v>
      </c>
      <c r="J158" s="410">
        <f t="shared" si="33"/>
        <v>0</v>
      </c>
      <c r="K158" s="410">
        <f t="shared" si="33"/>
        <v>0</v>
      </c>
      <c r="L158" s="410">
        <f t="shared" si="33"/>
        <v>0</v>
      </c>
      <c r="M158" s="431"/>
      <c r="N158" s="502"/>
      <c r="O158" s="502"/>
      <c r="P158" s="502"/>
    </row>
    <row r="159" spans="1:16" ht="17.25" hidden="1">
      <c r="A159" s="1260" t="s">
        <v>501</v>
      </c>
      <c r="B159" s="1260"/>
      <c r="C159" s="410">
        <f>C146-C147-C156</f>
        <v>0</v>
      </c>
      <c r="D159" s="410">
        <f aca="true" t="shared" si="34" ref="D159:L159">D146-D147-D156</f>
        <v>0</v>
      </c>
      <c r="E159" s="410">
        <f t="shared" si="34"/>
        <v>0</v>
      </c>
      <c r="F159" s="410">
        <f t="shared" si="34"/>
        <v>0</v>
      </c>
      <c r="G159" s="410">
        <f t="shared" si="34"/>
        <v>0</v>
      </c>
      <c r="H159" s="410">
        <f t="shared" si="34"/>
        <v>0</v>
      </c>
      <c r="I159" s="410">
        <f t="shared" si="34"/>
        <v>0</v>
      </c>
      <c r="J159" s="410">
        <f t="shared" si="34"/>
        <v>0</v>
      </c>
      <c r="K159" s="410">
        <f t="shared" si="34"/>
        <v>0</v>
      </c>
      <c r="L159" s="410">
        <f t="shared" si="34"/>
        <v>0</v>
      </c>
      <c r="M159" s="431"/>
      <c r="N159" s="502"/>
      <c r="O159" s="502"/>
      <c r="P159" s="502"/>
    </row>
    <row r="160" spans="1:16" ht="18.75" hidden="1">
      <c r="A160" s="487"/>
      <c r="B160" s="503" t="s">
        <v>521</v>
      </c>
      <c r="C160" s="503"/>
      <c r="D160" s="475"/>
      <c r="E160" s="475"/>
      <c r="F160" s="475"/>
      <c r="G160" s="1257" t="s">
        <v>521</v>
      </c>
      <c r="H160" s="1257"/>
      <c r="I160" s="1257"/>
      <c r="J160" s="1257"/>
      <c r="K160" s="1257"/>
      <c r="L160" s="1257"/>
      <c r="M160" s="490"/>
      <c r="N160" s="490"/>
      <c r="O160" s="490"/>
      <c r="P160" s="490"/>
    </row>
    <row r="161" spans="1:16" ht="18.75" hidden="1">
      <c r="A161" s="1258" t="s">
        <v>4</v>
      </c>
      <c r="B161" s="1258"/>
      <c r="C161" s="1258"/>
      <c r="D161" s="1258"/>
      <c r="E161" s="475"/>
      <c r="F161" s="475"/>
      <c r="G161" s="504"/>
      <c r="H161" s="1259" t="s">
        <v>522</v>
      </c>
      <c r="I161" s="1259"/>
      <c r="J161" s="1259"/>
      <c r="K161" s="1259"/>
      <c r="L161" s="1259"/>
      <c r="M161" s="490"/>
      <c r="N161" s="490"/>
      <c r="O161" s="490"/>
      <c r="P161" s="490"/>
    </row>
    <row r="162" ht="15" hidden="1"/>
    <row r="163" ht="15" hidden="1"/>
    <row r="164" ht="15" hidden="1"/>
    <row r="165" ht="15" hidden="1"/>
    <row r="166" ht="15" hidden="1"/>
    <row r="167" ht="15" hidden="1"/>
    <row r="168" ht="15" hidden="1"/>
    <row r="169" ht="15" hidden="1"/>
    <row r="170" ht="15" hidden="1"/>
    <row r="171" ht="15" hidden="1"/>
    <row r="172" spans="1:13" ht="16.5" hidden="1">
      <c r="A172" s="1282" t="s">
        <v>33</v>
      </c>
      <c r="B172" s="1283"/>
      <c r="C172" s="486"/>
      <c r="D172" s="1284" t="s">
        <v>79</v>
      </c>
      <c r="E172" s="1284"/>
      <c r="F172" s="1284"/>
      <c r="G172" s="1284"/>
      <c r="H172" s="1284"/>
      <c r="I172" s="1284"/>
      <c r="J172" s="1284"/>
      <c r="K172" s="1285"/>
      <c r="L172" s="1285"/>
      <c r="M172" s="490"/>
    </row>
    <row r="173" spans="1:13" ht="16.5" hidden="1">
      <c r="A173" s="1250" t="s">
        <v>344</v>
      </c>
      <c r="B173" s="1250"/>
      <c r="C173" s="1250"/>
      <c r="D173" s="1284" t="s">
        <v>216</v>
      </c>
      <c r="E173" s="1284"/>
      <c r="F173" s="1284"/>
      <c r="G173" s="1284"/>
      <c r="H173" s="1284"/>
      <c r="I173" s="1284"/>
      <c r="J173" s="1284"/>
      <c r="K173" s="1286" t="s">
        <v>510</v>
      </c>
      <c r="L173" s="1286"/>
      <c r="M173" s="487"/>
    </row>
    <row r="174" spans="1:13" ht="16.5" hidden="1">
      <c r="A174" s="1250" t="s">
        <v>345</v>
      </c>
      <c r="B174" s="1250"/>
      <c r="C174" s="421"/>
      <c r="D174" s="1287" t="s">
        <v>11</v>
      </c>
      <c r="E174" s="1287"/>
      <c r="F174" s="1287"/>
      <c r="G174" s="1287"/>
      <c r="H174" s="1287"/>
      <c r="I174" s="1287"/>
      <c r="J174" s="1287"/>
      <c r="K174" s="1285"/>
      <c r="L174" s="1285"/>
      <c r="M174" s="490"/>
    </row>
    <row r="175" spans="1:13" ht="15.75" hidden="1">
      <c r="A175" s="442" t="s">
        <v>119</v>
      </c>
      <c r="B175" s="442"/>
      <c r="C175" s="427"/>
      <c r="D175" s="410"/>
      <c r="E175" s="410">
        <v>885923</v>
      </c>
      <c r="F175" s="410"/>
      <c r="G175" s="410">
        <v>131438</v>
      </c>
      <c r="H175" s="410"/>
      <c r="I175" s="410">
        <v>900603</v>
      </c>
      <c r="J175" s="410"/>
      <c r="K175" s="410">
        <v>4102035.7</v>
      </c>
      <c r="L175" s="410"/>
      <c r="M175" s="487"/>
    </row>
    <row r="176" spans="1:13" ht="15.75" hidden="1">
      <c r="A176" s="491"/>
      <c r="B176" s="491" t="s">
        <v>94</v>
      </c>
      <c r="C176" s="491"/>
      <c r="D176" s="491"/>
      <c r="E176" s="491"/>
      <c r="F176" s="491"/>
      <c r="G176" s="491"/>
      <c r="H176" s="491"/>
      <c r="I176" s="491"/>
      <c r="J176" s="491"/>
      <c r="K176" s="1269"/>
      <c r="L176" s="1269"/>
      <c r="M176" s="487"/>
    </row>
    <row r="177" spans="1:13" ht="15.75" hidden="1">
      <c r="A177" s="911" t="s">
        <v>71</v>
      </c>
      <c r="B177" s="912"/>
      <c r="C177" s="1267" t="s">
        <v>38</v>
      </c>
      <c r="D177" s="1273" t="s">
        <v>339</v>
      </c>
      <c r="E177" s="1273"/>
      <c r="F177" s="1273"/>
      <c r="G177" s="1273"/>
      <c r="H177" s="1273"/>
      <c r="I177" s="1273"/>
      <c r="J177" s="1273"/>
      <c r="K177" s="1273"/>
      <c r="L177" s="1273"/>
      <c r="M177" s="490"/>
    </row>
    <row r="178" spans="1:13" ht="15.75" hidden="1">
      <c r="A178" s="913"/>
      <c r="B178" s="914"/>
      <c r="C178" s="1267"/>
      <c r="D178" s="1274" t="s">
        <v>207</v>
      </c>
      <c r="E178" s="1275"/>
      <c r="F178" s="1275"/>
      <c r="G178" s="1275"/>
      <c r="H178" s="1275"/>
      <c r="I178" s="1275"/>
      <c r="J178" s="1276"/>
      <c r="K178" s="1277" t="s">
        <v>208</v>
      </c>
      <c r="L178" s="1277" t="s">
        <v>209</v>
      </c>
      <c r="M178" s="487"/>
    </row>
    <row r="179" spans="1:13" ht="15.75" hidden="1">
      <c r="A179" s="913"/>
      <c r="B179" s="914"/>
      <c r="C179" s="1267"/>
      <c r="D179" s="1268" t="s">
        <v>37</v>
      </c>
      <c r="E179" s="1270" t="s">
        <v>7</v>
      </c>
      <c r="F179" s="1271"/>
      <c r="G179" s="1271"/>
      <c r="H179" s="1271"/>
      <c r="I179" s="1271"/>
      <c r="J179" s="1272"/>
      <c r="K179" s="1278"/>
      <c r="L179" s="1280"/>
      <c r="M179" s="487"/>
    </row>
    <row r="180" spans="1:16" ht="15.75" hidden="1">
      <c r="A180" s="1288"/>
      <c r="B180" s="1289"/>
      <c r="C180" s="1267"/>
      <c r="D180" s="1268"/>
      <c r="E180" s="493" t="s">
        <v>210</v>
      </c>
      <c r="F180" s="493" t="s">
        <v>211</v>
      </c>
      <c r="G180" s="493" t="s">
        <v>212</v>
      </c>
      <c r="H180" s="493" t="s">
        <v>213</v>
      </c>
      <c r="I180" s="493" t="s">
        <v>346</v>
      </c>
      <c r="J180" s="493" t="s">
        <v>214</v>
      </c>
      <c r="K180" s="1279"/>
      <c r="L180" s="1281"/>
      <c r="M180" s="1262" t="s">
        <v>502</v>
      </c>
      <c r="N180" s="1262"/>
      <c r="O180" s="1262"/>
      <c r="P180" s="1262"/>
    </row>
    <row r="181" spans="1:16" ht="15" hidden="1">
      <c r="A181" s="1263" t="s">
        <v>6</v>
      </c>
      <c r="B181" s="1264"/>
      <c r="C181" s="494">
        <v>1</v>
      </c>
      <c r="D181" s="495">
        <v>2</v>
      </c>
      <c r="E181" s="494">
        <v>3</v>
      </c>
      <c r="F181" s="495">
        <v>4</v>
      </c>
      <c r="G181" s="494">
        <v>5</v>
      </c>
      <c r="H181" s="495">
        <v>6</v>
      </c>
      <c r="I181" s="494">
        <v>7</v>
      </c>
      <c r="J181" s="495">
        <v>8</v>
      </c>
      <c r="K181" s="494">
        <v>9</v>
      </c>
      <c r="L181" s="495">
        <v>10</v>
      </c>
      <c r="M181" s="496" t="s">
        <v>503</v>
      </c>
      <c r="N181" s="497" t="s">
        <v>506</v>
      </c>
      <c r="O181" s="497" t="s">
        <v>504</v>
      </c>
      <c r="P181" s="497" t="s">
        <v>505</v>
      </c>
    </row>
    <row r="182" spans="1:16" ht="24.75" customHeight="1" hidden="1">
      <c r="A182" s="434" t="s">
        <v>0</v>
      </c>
      <c r="B182" s="435" t="s">
        <v>131</v>
      </c>
      <c r="C182" s="405">
        <f>C183+C184</f>
        <v>18825447</v>
      </c>
      <c r="D182" s="405">
        <f aca="true" t="shared" si="35" ref="D182:L182">D183+D184</f>
        <v>2403583</v>
      </c>
      <c r="E182" s="405">
        <f t="shared" si="35"/>
        <v>1170412</v>
      </c>
      <c r="F182" s="405">
        <f t="shared" si="35"/>
        <v>0</v>
      </c>
      <c r="G182" s="405">
        <f t="shared" si="35"/>
        <v>131438</v>
      </c>
      <c r="H182" s="405">
        <f t="shared" si="35"/>
        <v>651569</v>
      </c>
      <c r="I182" s="405">
        <f t="shared" si="35"/>
        <v>276284</v>
      </c>
      <c r="J182" s="405">
        <f t="shared" si="35"/>
        <v>173880</v>
      </c>
      <c r="K182" s="405">
        <f t="shared" si="35"/>
        <v>2849581</v>
      </c>
      <c r="L182" s="405">
        <f t="shared" si="35"/>
        <v>13572283</v>
      </c>
      <c r="M182" s="405" t="e">
        <f>'03'!#REF!+'04'!#REF!</f>
        <v>#REF!</v>
      </c>
      <c r="N182" s="405" t="e">
        <f>C182-M182</f>
        <v>#REF!</v>
      </c>
      <c r="O182" s="405" t="e">
        <f>'07'!#REF!</f>
        <v>#REF!</v>
      </c>
      <c r="P182" s="405" t="e">
        <f>C182-O182</f>
        <v>#REF!</v>
      </c>
    </row>
    <row r="183" spans="1:16" ht="24.75" customHeight="1" hidden="1">
      <c r="A183" s="437">
        <v>1</v>
      </c>
      <c r="B183" s="438" t="s">
        <v>132</v>
      </c>
      <c r="C183" s="405">
        <f>D183+K183+L183</f>
        <v>6020000</v>
      </c>
      <c r="D183" s="405">
        <f>E183+F183+G183+H183+I183+J183</f>
        <v>1917964</v>
      </c>
      <c r="E183" s="410">
        <v>885923</v>
      </c>
      <c r="F183" s="410">
        <v>0</v>
      </c>
      <c r="G183" s="410">
        <v>131438</v>
      </c>
      <c r="H183" s="410">
        <v>649319</v>
      </c>
      <c r="I183" s="410">
        <v>251284</v>
      </c>
      <c r="J183" s="410">
        <v>0</v>
      </c>
      <c r="K183" s="410">
        <v>442933</v>
      </c>
      <c r="L183" s="410">
        <v>3659103</v>
      </c>
      <c r="M183" s="410" t="e">
        <f>'03'!#REF!+'04'!#REF!</f>
        <v>#REF!</v>
      </c>
      <c r="N183" s="410" t="e">
        <f aca="true" t="shared" si="36" ref="N183:N197">C183-M183</f>
        <v>#REF!</v>
      </c>
      <c r="O183" s="410" t="e">
        <f>'07'!#REF!</f>
        <v>#REF!</v>
      </c>
      <c r="P183" s="410" t="e">
        <f aca="true" t="shared" si="37" ref="P183:P197">C183-O183</f>
        <v>#REF!</v>
      </c>
    </row>
    <row r="184" spans="1:16" ht="24.75" customHeight="1" hidden="1">
      <c r="A184" s="437">
        <v>2</v>
      </c>
      <c r="B184" s="438" t="s">
        <v>133</v>
      </c>
      <c r="C184" s="405">
        <f>D184+K184+L184</f>
        <v>12805447</v>
      </c>
      <c r="D184" s="405">
        <f>E184+F184+G184+H184+I184+J184</f>
        <v>485619</v>
      </c>
      <c r="E184" s="410">
        <v>284489</v>
      </c>
      <c r="F184" s="410">
        <v>0</v>
      </c>
      <c r="G184" s="410">
        <v>0</v>
      </c>
      <c r="H184" s="410">
        <v>2250</v>
      </c>
      <c r="I184" s="410">
        <v>25000</v>
      </c>
      <c r="J184" s="410">
        <v>173880</v>
      </c>
      <c r="K184" s="410">
        <v>2406648</v>
      </c>
      <c r="L184" s="410">
        <v>9913180</v>
      </c>
      <c r="M184" s="410" t="e">
        <f>'03'!#REF!+'04'!#REF!</f>
        <v>#REF!</v>
      </c>
      <c r="N184" s="410" t="e">
        <f t="shared" si="36"/>
        <v>#REF!</v>
      </c>
      <c r="O184" s="410" t="e">
        <f>'07'!#REF!</f>
        <v>#REF!</v>
      </c>
      <c r="P184" s="410" t="e">
        <f t="shared" si="37"/>
        <v>#REF!</v>
      </c>
    </row>
    <row r="185" spans="1:16" ht="24.75" customHeight="1" hidden="1">
      <c r="A185" s="395" t="s">
        <v>1</v>
      </c>
      <c r="B185" s="396" t="s">
        <v>134</v>
      </c>
      <c r="C185" s="405">
        <f>D185+K185+L185</f>
        <v>111980</v>
      </c>
      <c r="D185" s="405">
        <f>E185+F185+G185+H185+I185+J185</f>
        <v>10580</v>
      </c>
      <c r="E185" s="410">
        <v>10580</v>
      </c>
      <c r="F185" s="410">
        <v>0</v>
      </c>
      <c r="G185" s="410">
        <v>0</v>
      </c>
      <c r="H185" s="410">
        <v>0</v>
      </c>
      <c r="I185" s="410">
        <v>0</v>
      </c>
      <c r="J185" s="410">
        <v>0</v>
      </c>
      <c r="K185" s="410">
        <v>0</v>
      </c>
      <c r="L185" s="410">
        <v>101400</v>
      </c>
      <c r="M185" s="410" t="e">
        <f>'03'!#REF!+'04'!#REF!</f>
        <v>#REF!</v>
      </c>
      <c r="N185" s="410" t="e">
        <f t="shared" si="36"/>
        <v>#REF!</v>
      </c>
      <c r="O185" s="410" t="e">
        <f>'07'!#REF!</f>
        <v>#REF!</v>
      </c>
      <c r="P185" s="410" t="e">
        <f t="shared" si="37"/>
        <v>#REF!</v>
      </c>
    </row>
    <row r="186" spans="1:16" ht="24.75" customHeight="1" hidden="1">
      <c r="A186" s="395" t="s">
        <v>9</v>
      </c>
      <c r="B186" s="396" t="s">
        <v>135</v>
      </c>
      <c r="C186" s="405">
        <f>D186+K186+L186</f>
        <v>0</v>
      </c>
      <c r="D186" s="405">
        <f>E186+F186+G186+H186+I186+J186</f>
        <v>0</v>
      </c>
      <c r="E186" s="410">
        <v>0</v>
      </c>
      <c r="F186" s="410">
        <v>0</v>
      </c>
      <c r="G186" s="410">
        <v>0</v>
      </c>
      <c r="H186" s="410">
        <v>0</v>
      </c>
      <c r="I186" s="410">
        <v>0</v>
      </c>
      <c r="J186" s="410">
        <v>0</v>
      </c>
      <c r="K186" s="410">
        <v>0</v>
      </c>
      <c r="L186" s="410">
        <v>0</v>
      </c>
      <c r="M186" s="410" t="e">
        <f>'03'!#REF!+'04'!#REF!</f>
        <v>#REF!</v>
      </c>
      <c r="N186" s="410" t="e">
        <f t="shared" si="36"/>
        <v>#REF!</v>
      </c>
      <c r="O186" s="410" t="e">
        <f>'07'!#REF!</f>
        <v>#REF!</v>
      </c>
      <c r="P186" s="410" t="e">
        <f t="shared" si="37"/>
        <v>#REF!</v>
      </c>
    </row>
    <row r="187" spans="1:16" ht="24.75" customHeight="1" hidden="1">
      <c r="A187" s="395" t="s">
        <v>136</v>
      </c>
      <c r="B187" s="396" t="s">
        <v>137</v>
      </c>
      <c r="C187" s="405">
        <f>C188+C197</f>
        <v>18713467</v>
      </c>
      <c r="D187" s="405">
        <f aca="true" t="shared" si="38" ref="D187:L187">D188+D197</f>
        <v>2393003</v>
      </c>
      <c r="E187" s="405">
        <f t="shared" si="38"/>
        <v>1159832</v>
      </c>
      <c r="F187" s="405">
        <f t="shared" si="38"/>
        <v>0</v>
      </c>
      <c r="G187" s="405">
        <f t="shared" si="38"/>
        <v>131438</v>
      </c>
      <c r="H187" s="405">
        <f t="shared" si="38"/>
        <v>651569</v>
      </c>
      <c r="I187" s="405">
        <f t="shared" si="38"/>
        <v>276284</v>
      </c>
      <c r="J187" s="405">
        <f t="shared" si="38"/>
        <v>173880</v>
      </c>
      <c r="K187" s="405">
        <f t="shared" si="38"/>
        <v>2849581</v>
      </c>
      <c r="L187" s="405">
        <f t="shared" si="38"/>
        <v>13470883</v>
      </c>
      <c r="M187" s="405" t="e">
        <f>'03'!#REF!+'04'!#REF!</f>
        <v>#REF!</v>
      </c>
      <c r="N187" s="405" t="e">
        <f t="shared" si="36"/>
        <v>#REF!</v>
      </c>
      <c r="O187" s="405" t="e">
        <f>'07'!#REF!</f>
        <v>#REF!</v>
      </c>
      <c r="P187" s="405" t="e">
        <f t="shared" si="37"/>
        <v>#REF!</v>
      </c>
    </row>
    <row r="188" spans="1:16" ht="24.75" customHeight="1" hidden="1">
      <c r="A188" s="395" t="s">
        <v>52</v>
      </c>
      <c r="B188" s="439" t="s">
        <v>138</v>
      </c>
      <c r="C188" s="405">
        <f>SUM(C189:C196)</f>
        <v>16624101</v>
      </c>
      <c r="D188" s="405">
        <f aca="true" t="shared" si="39" ref="D188:L188">SUM(D189:D196)</f>
        <v>670472</v>
      </c>
      <c r="E188" s="405">
        <f t="shared" si="39"/>
        <v>468342</v>
      </c>
      <c r="F188" s="405">
        <f t="shared" si="39"/>
        <v>0</v>
      </c>
      <c r="G188" s="405">
        <f t="shared" si="39"/>
        <v>1000</v>
      </c>
      <c r="H188" s="405">
        <f t="shared" si="39"/>
        <v>2250</v>
      </c>
      <c r="I188" s="405">
        <f t="shared" si="39"/>
        <v>25000</v>
      </c>
      <c r="J188" s="405">
        <f t="shared" si="39"/>
        <v>173880</v>
      </c>
      <c r="K188" s="405">
        <f t="shared" si="39"/>
        <v>2849581</v>
      </c>
      <c r="L188" s="405">
        <f t="shared" si="39"/>
        <v>13104048</v>
      </c>
      <c r="M188" s="405" t="e">
        <f>'03'!#REF!+'04'!#REF!</f>
        <v>#REF!</v>
      </c>
      <c r="N188" s="405" t="e">
        <f t="shared" si="36"/>
        <v>#REF!</v>
      </c>
      <c r="O188" s="405" t="e">
        <f>'07'!#REF!</f>
        <v>#REF!</v>
      </c>
      <c r="P188" s="405" t="e">
        <f t="shared" si="37"/>
        <v>#REF!</v>
      </c>
    </row>
    <row r="189" spans="1:16" ht="24.75" customHeight="1" hidden="1">
      <c r="A189" s="437" t="s">
        <v>54</v>
      </c>
      <c r="B189" s="438" t="s">
        <v>139</v>
      </c>
      <c r="C189" s="405">
        <f aca="true" t="shared" si="40" ref="C189:C197">D189+K189+L189</f>
        <v>2436657</v>
      </c>
      <c r="D189" s="405">
        <f aca="true" t="shared" si="41" ref="D189:D197">E189+F189+G189+H189+I189+J189</f>
        <v>272204</v>
      </c>
      <c r="E189" s="410">
        <v>124700</v>
      </c>
      <c r="F189" s="410">
        <v>0</v>
      </c>
      <c r="G189" s="410">
        <v>1000</v>
      </c>
      <c r="H189" s="410">
        <v>2250</v>
      </c>
      <c r="I189" s="410">
        <v>5000</v>
      </c>
      <c r="J189" s="410">
        <v>139254</v>
      </c>
      <c r="K189" s="410">
        <v>34708</v>
      </c>
      <c r="L189" s="410">
        <v>2129745</v>
      </c>
      <c r="M189" s="410" t="e">
        <f>'03'!#REF!+'04'!#REF!</f>
        <v>#REF!</v>
      </c>
      <c r="N189" s="410" t="e">
        <f t="shared" si="36"/>
        <v>#REF!</v>
      </c>
      <c r="O189" s="410" t="e">
        <f>'07'!#REF!</f>
        <v>#REF!</v>
      </c>
      <c r="P189" s="410" t="e">
        <f t="shared" si="37"/>
        <v>#REF!</v>
      </c>
    </row>
    <row r="190" spans="1:16" ht="24.75" customHeight="1" hidden="1">
      <c r="A190" s="437" t="s">
        <v>55</v>
      </c>
      <c r="B190" s="438" t="s">
        <v>140</v>
      </c>
      <c r="C190" s="405">
        <f t="shared" si="40"/>
        <v>418123</v>
      </c>
      <c r="D190" s="405">
        <f t="shared" si="41"/>
        <v>200</v>
      </c>
      <c r="E190" s="410">
        <v>200</v>
      </c>
      <c r="F190" s="410">
        <v>0</v>
      </c>
      <c r="G190" s="410">
        <v>0</v>
      </c>
      <c r="H190" s="410">
        <v>0</v>
      </c>
      <c r="I190" s="410">
        <v>0</v>
      </c>
      <c r="J190" s="410">
        <v>0</v>
      </c>
      <c r="K190" s="410">
        <v>0</v>
      </c>
      <c r="L190" s="410">
        <v>417923</v>
      </c>
      <c r="M190" s="410" t="e">
        <f>'03'!#REF!+'04'!#REF!</f>
        <v>#REF!</v>
      </c>
      <c r="N190" s="410" t="e">
        <f t="shared" si="36"/>
        <v>#REF!</v>
      </c>
      <c r="O190" s="410" t="e">
        <f>'07'!#REF!</f>
        <v>#REF!</v>
      </c>
      <c r="P190" s="410" t="e">
        <f t="shared" si="37"/>
        <v>#REF!</v>
      </c>
    </row>
    <row r="191" spans="1:16" ht="24.75" customHeight="1" hidden="1">
      <c r="A191" s="437" t="s">
        <v>141</v>
      </c>
      <c r="B191" s="438" t="s">
        <v>202</v>
      </c>
      <c r="C191" s="405">
        <f t="shared" si="40"/>
        <v>0</v>
      </c>
      <c r="D191" s="405">
        <f t="shared" si="41"/>
        <v>0</v>
      </c>
      <c r="E191" s="410">
        <v>0</v>
      </c>
      <c r="F191" s="410">
        <v>0</v>
      </c>
      <c r="G191" s="410">
        <v>0</v>
      </c>
      <c r="H191" s="410">
        <v>0</v>
      </c>
      <c r="I191" s="410">
        <v>0</v>
      </c>
      <c r="J191" s="410">
        <v>0</v>
      </c>
      <c r="K191" s="410">
        <v>0</v>
      </c>
      <c r="L191" s="410">
        <v>0</v>
      </c>
      <c r="M191" s="410" t="e">
        <f>'03'!#REF!</f>
        <v>#REF!</v>
      </c>
      <c r="N191" s="410" t="e">
        <f t="shared" si="36"/>
        <v>#REF!</v>
      </c>
      <c r="O191" s="410" t="e">
        <f>'07'!#REF!</f>
        <v>#REF!</v>
      </c>
      <c r="P191" s="410" t="e">
        <f t="shared" si="37"/>
        <v>#REF!</v>
      </c>
    </row>
    <row r="192" spans="1:16" ht="24.75" customHeight="1" hidden="1">
      <c r="A192" s="437" t="s">
        <v>143</v>
      </c>
      <c r="B192" s="438" t="s">
        <v>142</v>
      </c>
      <c r="C192" s="405">
        <f t="shared" si="40"/>
        <v>13654985</v>
      </c>
      <c r="D192" s="405">
        <f t="shared" si="41"/>
        <v>398068</v>
      </c>
      <c r="E192" s="410">
        <v>343442</v>
      </c>
      <c r="F192" s="410">
        <v>0</v>
      </c>
      <c r="G192" s="410">
        <v>0</v>
      </c>
      <c r="H192" s="410">
        <v>0</v>
      </c>
      <c r="I192" s="410">
        <v>20000</v>
      </c>
      <c r="J192" s="410">
        <v>34626</v>
      </c>
      <c r="K192" s="410">
        <v>2814873</v>
      </c>
      <c r="L192" s="410">
        <v>10442044</v>
      </c>
      <c r="M192" s="410" t="e">
        <f>'03'!#REF!+'04'!#REF!</f>
        <v>#REF!</v>
      </c>
      <c r="N192" s="410" t="e">
        <f t="shared" si="36"/>
        <v>#REF!</v>
      </c>
      <c r="O192" s="410" t="e">
        <f>'07'!#REF!</f>
        <v>#REF!</v>
      </c>
      <c r="P192" s="410" t="e">
        <f t="shared" si="37"/>
        <v>#REF!</v>
      </c>
    </row>
    <row r="193" spans="1:16" ht="24.75" customHeight="1" hidden="1">
      <c r="A193" s="437" t="s">
        <v>145</v>
      </c>
      <c r="B193" s="438" t="s">
        <v>144</v>
      </c>
      <c r="C193" s="405">
        <f t="shared" si="40"/>
        <v>0</v>
      </c>
      <c r="D193" s="405">
        <f t="shared" si="41"/>
        <v>0</v>
      </c>
      <c r="E193" s="410">
        <v>0</v>
      </c>
      <c r="F193" s="410">
        <v>0</v>
      </c>
      <c r="G193" s="410">
        <v>0</v>
      </c>
      <c r="H193" s="410">
        <v>0</v>
      </c>
      <c r="I193" s="410">
        <v>0</v>
      </c>
      <c r="J193" s="410">
        <v>0</v>
      </c>
      <c r="K193" s="410">
        <v>0</v>
      </c>
      <c r="L193" s="410">
        <v>0</v>
      </c>
      <c r="M193" s="410" t="e">
        <f>'03'!#REF!+'04'!#REF!</f>
        <v>#REF!</v>
      </c>
      <c r="N193" s="410" t="e">
        <f t="shared" si="36"/>
        <v>#REF!</v>
      </c>
      <c r="O193" s="410" t="e">
        <f>'07'!#REF!</f>
        <v>#REF!</v>
      </c>
      <c r="P193" s="410" t="e">
        <f t="shared" si="37"/>
        <v>#REF!</v>
      </c>
    </row>
    <row r="194" spans="1:16" ht="24.75" customHeight="1" hidden="1">
      <c r="A194" s="437" t="s">
        <v>147</v>
      </c>
      <c r="B194" s="438" t="s">
        <v>146</v>
      </c>
      <c r="C194" s="405">
        <f t="shared" si="40"/>
        <v>0</v>
      </c>
      <c r="D194" s="405">
        <f t="shared" si="41"/>
        <v>0</v>
      </c>
      <c r="E194" s="410">
        <v>0</v>
      </c>
      <c r="F194" s="410">
        <v>0</v>
      </c>
      <c r="G194" s="410">
        <v>0</v>
      </c>
      <c r="H194" s="410">
        <v>0</v>
      </c>
      <c r="I194" s="410">
        <v>0</v>
      </c>
      <c r="J194" s="410">
        <v>0</v>
      </c>
      <c r="K194" s="410">
        <v>0</v>
      </c>
      <c r="L194" s="410">
        <v>0</v>
      </c>
      <c r="M194" s="410" t="e">
        <f>'03'!#REF!+'04'!#REF!</f>
        <v>#REF!</v>
      </c>
      <c r="N194" s="410" t="e">
        <f t="shared" si="36"/>
        <v>#REF!</v>
      </c>
      <c r="O194" s="410" t="e">
        <f>'07'!#REF!</f>
        <v>#REF!</v>
      </c>
      <c r="P194" s="410" t="e">
        <f t="shared" si="37"/>
        <v>#REF!</v>
      </c>
    </row>
    <row r="195" spans="1:16" ht="24.75" customHeight="1" hidden="1">
      <c r="A195" s="437" t="s">
        <v>149</v>
      </c>
      <c r="B195" s="440" t="s">
        <v>148</v>
      </c>
      <c r="C195" s="405">
        <f t="shared" si="40"/>
        <v>0</v>
      </c>
      <c r="D195" s="405">
        <f t="shared" si="41"/>
        <v>0</v>
      </c>
      <c r="E195" s="410">
        <v>0</v>
      </c>
      <c r="F195" s="410">
        <v>0</v>
      </c>
      <c r="G195" s="410">
        <v>0</v>
      </c>
      <c r="H195" s="410">
        <v>0</v>
      </c>
      <c r="I195" s="410">
        <v>0</v>
      </c>
      <c r="J195" s="410">
        <v>0</v>
      </c>
      <c r="K195" s="410">
        <v>0</v>
      </c>
      <c r="L195" s="410">
        <v>0</v>
      </c>
      <c r="M195" s="410" t="e">
        <f>'03'!#REF!+'04'!#REF!</f>
        <v>#REF!</v>
      </c>
      <c r="N195" s="410" t="e">
        <f t="shared" si="36"/>
        <v>#REF!</v>
      </c>
      <c r="O195" s="410" t="e">
        <f>'07'!#REF!</f>
        <v>#REF!</v>
      </c>
      <c r="P195" s="410" t="e">
        <f t="shared" si="37"/>
        <v>#REF!</v>
      </c>
    </row>
    <row r="196" spans="1:16" ht="24.75" customHeight="1" hidden="1">
      <c r="A196" s="437" t="s">
        <v>186</v>
      </c>
      <c r="B196" s="438" t="s">
        <v>150</v>
      </c>
      <c r="C196" s="405">
        <f t="shared" si="40"/>
        <v>114336</v>
      </c>
      <c r="D196" s="405">
        <f t="shared" si="41"/>
        <v>0</v>
      </c>
      <c r="E196" s="410">
        <v>0</v>
      </c>
      <c r="F196" s="410">
        <v>0</v>
      </c>
      <c r="G196" s="410">
        <v>0</v>
      </c>
      <c r="H196" s="410">
        <v>0</v>
      </c>
      <c r="I196" s="410">
        <v>0</v>
      </c>
      <c r="J196" s="410">
        <v>0</v>
      </c>
      <c r="K196" s="410">
        <v>0</v>
      </c>
      <c r="L196" s="410">
        <v>114336</v>
      </c>
      <c r="M196" s="410" t="e">
        <f>'03'!#REF!+'04'!#REF!</f>
        <v>#REF!</v>
      </c>
      <c r="N196" s="410" t="e">
        <f t="shared" si="36"/>
        <v>#REF!</v>
      </c>
      <c r="O196" s="410" t="e">
        <f>'07'!#REF!</f>
        <v>#REF!</v>
      </c>
      <c r="P196" s="410" t="e">
        <f t="shared" si="37"/>
        <v>#REF!</v>
      </c>
    </row>
    <row r="197" spans="1:16" ht="24.75" customHeight="1" hidden="1">
      <c r="A197" s="395" t="s">
        <v>53</v>
      </c>
      <c r="B197" s="396" t="s">
        <v>151</v>
      </c>
      <c r="C197" s="405">
        <f t="shared" si="40"/>
        <v>2089366</v>
      </c>
      <c r="D197" s="405">
        <f t="shared" si="41"/>
        <v>1722531</v>
      </c>
      <c r="E197" s="410">
        <v>691490</v>
      </c>
      <c r="F197" s="410">
        <v>0</v>
      </c>
      <c r="G197" s="410">
        <v>130438</v>
      </c>
      <c r="H197" s="410">
        <v>649319</v>
      </c>
      <c r="I197" s="410">
        <v>251284</v>
      </c>
      <c r="J197" s="410">
        <v>0</v>
      </c>
      <c r="K197" s="410">
        <v>0</v>
      </c>
      <c r="L197" s="410">
        <v>366835</v>
      </c>
      <c r="M197" s="405" t="e">
        <f>'03'!#REF!+'04'!#REF!</f>
        <v>#REF!</v>
      </c>
      <c r="N197" s="405" t="e">
        <f t="shared" si="36"/>
        <v>#REF!</v>
      </c>
      <c r="O197" s="405" t="e">
        <f>'07'!#REF!</f>
        <v>#REF!</v>
      </c>
      <c r="P197" s="405" t="e">
        <f t="shared" si="37"/>
        <v>#REF!</v>
      </c>
    </row>
    <row r="198" spans="1:16" ht="24.75" customHeight="1" hidden="1">
      <c r="A198" s="472" t="s">
        <v>76</v>
      </c>
      <c r="B198" s="501" t="s">
        <v>215</v>
      </c>
      <c r="C198" s="485">
        <f>(C189+C190+C191)/C188</f>
        <v>0.17172537630756696</v>
      </c>
      <c r="D198" s="397">
        <f aca="true" t="shared" si="42" ref="D198:L198">(D189+D190+D191)/D188</f>
        <v>0.40628691429321434</v>
      </c>
      <c r="E198" s="420">
        <f t="shared" si="42"/>
        <v>0.2666854563545443</v>
      </c>
      <c r="F198" s="420" t="e">
        <f t="shared" si="42"/>
        <v>#DIV/0!</v>
      </c>
      <c r="G198" s="420">
        <f t="shared" si="42"/>
        <v>1</v>
      </c>
      <c r="H198" s="420">
        <f t="shared" si="42"/>
        <v>1</v>
      </c>
      <c r="I198" s="420">
        <f t="shared" si="42"/>
        <v>0.2</v>
      </c>
      <c r="J198" s="420">
        <f t="shared" si="42"/>
        <v>0.8008626639061421</v>
      </c>
      <c r="K198" s="420">
        <f t="shared" si="42"/>
        <v>0.012180036293055014</v>
      </c>
      <c r="L198" s="420">
        <f t="shared" si="42"/>
        <v>0.19441839651381007</v>
      </c>
      <c r="M198" s="431"/>
      <c r="N198" s="502"/>
      <c r="O198" s="502"/>
      <c r="P198" s="502"/>
    </row>
    <row r="199" spans="1:16" ht="17.25" hidden="1">
      <c r="A199" s="1265" t="s">
        <v>500</v>
      </c>
      <c r="B199" s="1265"/>
      <c r="C199" s="410">
        <f>C182-C185-C186-C187</f>
        <v>0</v>
      </c>
      <c r="D199" s="410">
        <f aca="true" t="shared" si="43" ref="D199:L199">D182-D185-D186-D187</f>
        <v>0</v>
      </c>
      <c r="E199" s="410">
        <f t="shared" si="43"/>
        <v>0</v>
      </c>
      <c r="F199" s="410">
        <f t="shared" si="43"/>
        <v>0</v>
      </c>
      <c r="G199" s="410">
        <f t="shared" si="43"/>
        <v>0</v>
      </c>
      <c r="H199" s="410">
        <f t="shared" si="43"/>
        <v>0</v>
      </c>
      <c r="I199" s="410">
        <f t="shared" si="43"/>
        <v>0</v>
      </c>
      <c r="J199" s="410">
        <f t="shared" si="43"/>
        <v>0</v>
      </c>
      <c r="K199" s="410">
        <f t="shared" si="43"/>
        <v>0</v>
      </c>
      <c r="L199" s="410">
        <f t="shared" si="43"/>
        <v>0</v>
      </c>
      <c r="M199" s="431"/>
      <c r="N199" s="502"/>
      <c r="O199" s="502"/>
      <c r="P199" s="502"/>
    </row>
    <row r="200" spans="1:16" ht="17.25" hidden="1">
      <c r="A200" s="1260" t="s">
        <v>501</v>
      </c>
      <c r="B200" s="1260"/>
      <c r="C200" s="410">
        <f>C187-C188-C197</f>
        <v>0</v>
      </c>
      <c r="D200" s="410">
        <f aca="true" t="shared" si="44" ref="D200:L200">D187-D188-D197</f>
        <v>0</v>
      </c>
      <c r="E200" s="410">
        <f t="shared" si="44"/>
        <v>0</v>
      </c>
      <c r="F200" s="410">
        <f t="shared" si="44"/>
        <v>0</v>
      </c>
      <c r="G200" s="410">
        <f t="shared" si="44"/>
        <v>0</v>
      </c>
      <c r="H200" s="410">
        <f t="shared" si="44"/>
        <v>0</v>
      </c>
      <c r="I200" s="410">
        <f t="shared" si="44"/>
        <v>0</v>
      </c>
      <c r="J200" s="410">
        <f t="shared" si="44"/>
        <v>0</v>
      </c>
      <c r="K200" s="410">
        <f t="shared" si="44"/>
        <v>0</v>
      </c>
      <c r="L200" s="410">
        <f t="shared" si="44"/>
        <v>0</v>
      </c>
      <c r="M200" s="431"/>
      <c r="N200" s="502"/>
      <c r="O200" s="502"/>
      <c r="P200" s="502"/>
    </row>
    <row r="201" spans="1:16" ht="18.75" hidden="1">
      <c r="A201" s="487"/>
      <c r="B201" s="503" t="s">
        <v>521</v>
      </c>
      <c r="C201" s="503"/>
      <c r="D201" s="475"/>
      <c r="E201" s="475"/>
      <c r="F201" s="475"/>
      <c r="G201" s="1257" t="s">
        <v>521</v>
      </c>
      <c r="H201" s="1257"/>
      <c r="I201" s="1257"/>
      <c r="J201" s="1257"/>
      <c r="K201" s="1257"/>
      <c r="L201" s="1257"/>
      <c r="M201" s="490"/>
      <c r="N201" s="490"/>
      <c r="O201" s="490"/>
      <c r="P201" s="490"/>
    </row>
    <row r="202" spans="1:16" ht="18.75" hidden="1">
      <c r="A202" s="1258" t="s">
        <v>4</v>
      </c>
      <c r="B202" s="1258"/>
      <c r="C202" s="1258"/>
      <c r="D202" s="1258"/>
      <c r="E202" s="475"/>
      <c r="F202" s="475"/>
      <c r="G202" s="504"/>
      <c r="H202" s="1259" t="s">
        <v>522</v>
      </c>
      <c r="I202" s="1259"/>
      <c r="J202" s="1259"/>
      <c r="K202" s="1259"/>
      <c r="L202" s="1259"/>
      <c r="M202" s="490"/>
      <c r="N202" s="490"/>
      <c r="O202" s="490"/>
      <c r="P202" s="490"/>
    </row>
    <row r="203" ht="15" hidden="1"/>
    <row r="204" ht="15" hidden="1"/>
    <row r="205" ht="15" hidden="1"/>
    <row r="206" ht="15" hidden="1"/>
    <row r="207" ht="15" hidden="1"/>
    <row r="208" ht="15" hidden="1"/>
    <row r="209" ht="15" hidden="1"/>
    <row r="210" ht="15" hidden="1"/>
    <row r="211" ht="15" hidden="1"/>
    <row r="212" spans="1:13" ht="16.5" hidden="1">
      <c r="A212" s="1282" t="s">
        <v>33</v>
      </c>
      <c r="B212" s="1283"/>
      <c r="C212" s="486"/>
      <c r="D212" s="1284" t="s">
        <v>79</v>
      </c>
      <c r="E212" s="1284"/>
      <c r="F212" s="1284"/>
      <c r="G212" s="1284"/>
      <c r="H212" s="1284"/>
      <c r="I212" s="1284"/>
      <c r="J212" s="1284"/>
      <c r="K212" s="1285"/>
      <c r="L212" s="1285"/>
      <c r="M212" s="490"/>
    </row>
    <row r="213" spans="1:13" ht="16.5" hidden="1">
      <c r="A213" s="1250" t="s">
        <v>344</v>
      </c>
      <c r="B213" s="1250"/>
      <c r="C213" s="1250"/>
      <c r="D213" s="1284" t="s">
        <v>216</v>
      </c>
      <c r="E213" s="1284"/>
      <c r="F213" s="1284"/>
      <c r="G213" s="1284"/>
      <c r="H213" s="1284"/>
      <c r="I213" s="1284"/>
      <c r="J213" s="1284"/>
      <c r="K213" s="1286" t="s">
        <v>511</v>
      </c>
      <c r="L213" s="1286"/>
      <c r="M213" s="487"/>
    </row>
    <row r="214" spans="1:13" ht="16.5" hidden="1">
      <c r="A214" s="1250" t="s">
        <v>345</v>
      </c>
      <c r="B214" s="1250"/>
      <c r="C214" s="421"/>
      <c r="D214" s="1287" t="s">
        <v>11</v>
      </c>
      <c r="E214" s="1287"/>
      <c r="F214" s="1287"/>
      <c r="G214" s="1287"/>
      <c r="H214" s="1287"/>
      <c r="I214" s="1287"/>
      <c r="J214" s="1287"/>
      <c r="K214" s="1285"/>
      <c r="L214" s="1285"/>
      <c r="M214" s="490"/>
    </row>
    <row r="215" spans="1:13" ht="15.75" hidden="1">
      <c r="A215" s="442" t="s">
        <v>119</v>
      </c>
      <c r="B215" s="442"/>
      <c r="C215" s="427"/>
      <c r="D215" s="491"/>
      <c r="E215" s="491"/>
      <c r="F215" s="492"/>
      <c r="G215" s="492"/>
      <c r="H215" s="492"/>
      <c r="I215" s="492"/>
      <c r="J215" s="492"/>
      <c r="K215" s="1266"/>
      <c r="L215" s="1266"/>
      <c r="M215" s="487"/>
    </row>
    <row r="216" spans="1:13" ht="15.75" hidden="1">
      <c r="A216" s="491"/>
      <c r="B216" s="491" t="s">
        <v>94</v>
      </c>
      <c r="C216" s="491"/>
      <c r="D216" s="491"/>
      <c r="E216" s="491"/>
      <c r="F216" s="491"/>
      <c r="G216" s="491"/>
      <c r="H216" s="491"/>
      <c r="I216" s="491"/>
      <c r="J216" s="491"/>
      <c r="K216" s="1269"/>
      <c r="L216" s="1269"/>
      <c r="M216" s="487"/>
    </row>
    <row r="217" spans="1:13" ht="15.75" hidden="1">
      <c r="A217" s="911" t="s">
        <v>71</v>
      </c>
      <c r="B217" s="912"/>
      <c r="C217" s="1267" t="s">
        <v>38</v>
      </c>
      <c r="D217" s="1273" t="s">
        <v>339</v>
      </c>
      <c r="E217" s="1273"/>
      <c r="F217" s="1273"/>
      <c r="G217" s="1273"/>
      <c r="H217" s="1273"/>
      <c r="I217" s="1273"/>
      <c r="J217" s="1273"/>
      <c r="K217" s="1273"/>
      <c r="L217" s="1273"/>
      <c r="M217" s="490"/>
    </row>
    <row r="218" spans="1:13" ht="15.75" hidden="1">
      <c r="A218" s="913"/>
      <c r="B218" s="914"/>
      <c r="C218" s="1267"/>
      <c r="D218" s="1274" t="s">
        <v>207</v>
      </c>
      <c r="E218" s="1275"/>
      <c r="F218" s="1275"/>
      <c r="G218" s="1275"/>
      <c r="H218" s="1275"/>
      <c r="I218" s="1275"/>
      <c r="J218" s="1276"/>
      <c r="K218" s="1277" t="s">
        <v>208</v>
      </c>
      <c r="L218" s="1277" t="s">
        <v>209</v>
      </c>
      <c r="M218" s="487"/>
    </row>
    <row r="219" spans="1:13" ht="15.75" hidden="1">
      <c r="A219" s="913"/>
      <c r="B219" s="914"/>
      <c r="C219" s="1267"/>
      <c r="D219" s="1268" t="s">
        <v>37</v>
      </c>
      <c r="E219" s="1270" t="s">
        <v>7</v>
      </c>
      <c r="F219" s="1271"/>
      <c r="G219" s="1271"/>
      <c r="H219" s="1271"/>
      <c r="I219" s="1271"/>
      <c r="J219" s="1272"/>
      <c r="K219" s="1278"/>
      <c r="L219" s="1280"/>
      <c r="M219" s="487"/>
    </row>
    <row r="220" spans="1:16" ht="15.75" hidden="1">
      <c r="A220" s="1288"/>
      <c r="B220" s="1289"/>
      <c r="C220" s="1267"/>
      <c r="D220" s="1268"/>
      <c r="E220" s="493" t="s">
        <v>210</v>
      </c>
      <c r="F220" s="493" t="s">
        <v>211</v>
      </c>
      <c r="G220" s="493" t="s">
        <v>212</v>
      </c>
      <c r="H220" s="493" t="s">
        <v>213</v>
      </c>
      <c r="I220" s="493" t="s">
        <v>346</v>
      </c>
      <c r="J220" s="493" t="s">
        <v>214</v>
      </c>
      <c r="K220" s="1279"/>
      <c r="L220" s="1281"/>
      <c r="M220" s="1262" t="s">
        <v>502</v>
      </c>
      <c r="N220" s="1262"/>
      <c r="O220" s="1262"/>
      <c r="P220" s="1262"/>
    </row>
    <row r="221" spans="1:16" ht="15" hidden="1">
      <c r="A221" s="1263" t="s">
        <v>6</v>
      </c>
      <c r="B221" s="1264"/>
      <c r="C221" s="494">
        <v>1</v>
      </c>
      <c r="D221" s="495">
        <v>2</v>
      </c>
      <c r="E221" s="494">
        <v>3</v>
      </c>
      <c r="F221" s="495">
        <v>4</v>
      </c>
      <c r="G221" s="494">
        <v>5</v>
      </c>
      <c r="H221" s="495">
        <v>6</v>
      </c>
      <c r="I221" s="494">
        <v>7</v>
      </c>
      <c r="J221" s="495">
        <v>8</v>
      </c>
      <c r="K221" s="494">
        <v>9</v>
      </c>
      <c r="L221" s="495">
        <v>10</v>
      </c>
      <c r="M221" s="496" t="s">
        <v>503</v>
      </c>
      <c r="N221" s="497" t="s">
        <v>506</v>
      </c>
      <c r="O221" s="497" t="s">
        <v>504</v>
      </c>
      <c r="P221" s="497" t="s">
        <v>505</v>
      </c>
    </row>
    <row r="222" spans="1:16" ht="24.75" customHeight="1" hidden="1">
      <c r="A222" s="434" t="s">
        <v>0</v>
      </c>
      <c r="B222" s="435" t="s">
        <v>131</v>
      </c>
      <c r="C222" s="405">
        <f>C223+C224</f>
        <v>151317.2</v>
      </c>
      <c r="D222" s="405">
        <f aca="true" t="shared" si="45" ref="D222:L222">D223+D224</f>
        <v>70217.2</v>
      </c>
      <c r="E222" s="405">
        <f t="shared" si="45"/>
        <v>30144.2</v>
      </c>
      <c r="F222" s="405">
        <f t="shared" si="45"/>
        <v>0</v>
      </c>
      <c r="G222" s="405">
        <f t="shared" si="45"/>
        <v>26600</v>
      </c>
      <c r="H222" s="405">
        <f t="shared" si="45"/>
        <v>10300</v>
      </c>
      <c r="I222" s="405">
        <f t="shared" si="45"/>
        <v>0</v>
      </c>
      <c r="J222" s="405">
        <f t="shared" si="45"/>
        <v>3173</v>
      </c>
      <c r="K222" s="405">
        <f t="shared" si="45"/>
        <v>0</v>
      </c>
      <c r="L222" s="405">
        <f t="shared" si="45"/>
        <v>81100</v>
      </c>
      <c r="M222" s="405" t="e">
        <f>'03'!#REF!+'04'!#REF!</f>
        <v>#REF!</v>
      </c>
      <c r="N222" s="405" t="e">
        <f>C222-M222</f>
        <v>#REF!</v>
      </c>
      <c r="O222" s="405" t="e">
        <f>'07'!#REF!</f>
        <v>#REF!</v>
      </c>
      <c r="P222" s="405" t="e">
        <f>C222-O222</f>
        <v>#REF!</v>
      </c>
    </row>
    <row r="223" spans="1:16" ht="24.75" customHeight="1" hidden="1">
      <c r="A223" s="437">
        <v>1</v>
      </c>
      <c r="B223" s="438" t="s">
        <v>132</v>
      </c>
      <c r="C223" s="405">
        <f>D223+K223+L223</f>
        <v>41540</v>
      </c>
      <c r="D223" s="405">
        <f>E223+F223+G223+H223+I223+J223</f>
        <v>41540</v>
      </c>
      <c r="E223" s="410">
        <v>4640</v>
      </c>
      <c r="F223" s="410"/>
      <c r="G223" s="410">
        <v>26600</v>
      </c>
      <c r="H223" s="410">
        <v>10300</v>
      </c>
      <c r="I223" s="410"/>
      <c r="J223" s="410"/>
      <c r="K223" s="410"/>
      <c r="L223" s="410"/>
      <c r="M223" s="410" t="e">
        <f>'03'!#REF!+'04'!#REF!</f>
        <v>#REF!</v>
      </c>
      <c r="N223" s="410" t="e">
        <f aca="true" t="shared" si="46" ref="N223:N237">C223-M223</f>
        <v>#REF!</v>
      </c>
      <c r="O223" s="405" t="e">
        <f>'07'!#REF!</f>
        <v>#REF!</v>
      </c>
      <c r="P223" s="410" t="e">
        <f aca="true" t="shared" si="47" ref="P223:P237">C223-O223</f>
        <v>#REF!</v>
      </c>
    </row>
    <row r="224" spans="1:16" ht="24.75" customHeight="1" hidden="1">
      <c r="A224" s="437">
        <v>2</v>
      </c>
      <c r="B224" s="438" t="s">
        <v>133</v>
      </c>
      <c r="C224" s="405">
        <f>D224+K224+L224</f>
        <v>109777.2</v>
      </c>
      <c r="D224" s="405">
        <f>E224+F224+G224+H224+I224+J224</f>
        <v>28677.2</v>
      </c>
      <c r="E224" s="410">
        <v>25504.2</v>
      </c>
      <c r="F224" s="410">
        <v>0</v>
      </c>
      <c r="G224" s="410">
        <v>0</v>
      </c>
      <c r="H224" s="410">
        <v>0</v>
      </c>
      <c r="I224" s="410">
        <v>0</v>
      </c>
      <c r="J224" s="410">
        <v>3173</v>
      </c>
      <c r="K224" s="410">
        <v>0</v>
      </c>
      <c r="L224" s="410">
        <v>81100</v>
      </c>
      <c r="M224" s="410" t="e">
        <f>'03'!#REF!+'04'!#REF!</f>
        <v>#REF!</v>
      </c>
      <c r="N224" s="410" t="e">
        <f t="shared" si="46"/>
        <v>#REF!</v>
      </c>
      <c r="O224" s="405" t="e">
        <f>'07'!#REF!</f>
        <v>#REF!</v>
      </c>
      <c r="P224" s="410" t="e">
        <f t="shared" si="47"/>
        <v>#REF!</v>
      </c>
    </row>
    <row r="225" spans="1:16" ht="24.75" customHeight="1" hidden="1">
      <c r="A225" s="395" t="s">
        <v>1</v>
      </c>
      <c r="B225" s="396" t="s">
        <v>134</v>
      </c>
      <c r="C225" s="405">
        <f>D225+K225+L225</f>
        <v>0</v>
      </c>
      <c r="D225" s="405">
        <f>E225+F225+G225+H225+I225+J225</f>
        <v>0</v>
      </c>
      <c r="E225" s="410">
        <v>0</v>
      </c>
      <c r="F225" s="410">
        <v>0</v>
      </c>
      <c r="G225" s="410">
        <v>0</v>
      </c>
      <c r="H225" s="410">
        <v>0</v>
      </c>
      <c r="I225" s="410">
        <v>0</v>
      </c>
      <c r="J225" s="410">
        <v>0</v>
      </c>
      <c r="K225" s="410">
        <v>0</v>
      </c>
      <c r="L225" s="410">
        <v>0</v>
      </c>
      <c r="M225" s="410" t="e">
        <f>'03'!#REF!+'04'!#REF!</f>
        <v>#REF!</v>
      </c>
      <c r="N225" s="410" t="e">
        <f t="shared" si="46"/>
        <v>#REF!</v>
      </c>
      <c r="O225" s="410" t="e">
        <f>'07'!#REF!</f>
        <v>#REF!</v>
      </c>
      <c r="P225" s="410" t="e">
        <f t="shared" si="47"/>
        <v>#REF!</v>
      </c>
    </row>
    <row r="226" spans="1:16" ht="24.75" customHeight="1" hidden="1">
      <c r="A226" s="395" t="s">
        <v>9</v>
      </c>
      <c r="B226" s="396" t="s">
        <v>135</v>
      </c>
      <c r="C226" s="405">
        <f>D226+K226+L226</f>
        <v>0</v>
      </c>
      <c r="D226" s="405">
        <f>E226+F226+G226+H226+I226+J226</f>
        <v>0</v>
      </c>
      <c r="E226" s="410">
        <v>0</v>
      </c>
      <c r="F226" s="410">
        <v>0</v>
      </c>
      <c r="G226" s="410">
        <v>0</v>
      </c>
      <c r="H226" s="410">
        <v>0</v>
      </c>
      <c r="I226" s="410">
        <v>0</v>
      </c>
      <c r="J226" s="410">
        <v>0</v>
      </c>
      <c r="K226" s="410">
        <v>0</v>
      </c>
      <c r="L226" s="410">
        <v>0</v>
      </c>
      <c r="M226" s="410" t="e">
        <f>'03'!#REF!+'04'!#REF!</f>
        <v>#REF!</v>
      </c>
      <c r="N226" s="410" t="e">
        <f t="shared" si="46"/>
        <v>#REF!</v>
      </c>
      <c r="O226" s="410" t="e">
        <f>'07'!#REF!</f>
        <v>#REF!</v>
      </c>
      <c r="P226" s="410" t="e">
        <f t="shared" si="47"/>
        <v>#REF!</v>
      </c>
    </row>
    <row r="227" spans="1:16" ht="24.75" customHeight="1" hidden="1">
      <c r="A227" s="395" t="s">
        <v>136</v>
      </c>
      <c r="B227" s="396" t="s">
        <v>137</v>
      </c>
      <c r="C227" s="405">
        <f>C228+C237</f>
        <v>151317.2</v>
      </c>
      <c r="D227" s="405">
        <f aca="true" t="shared" si="48" ref="D227:L227">D228+D237</f>
        <v>70217.2</v>
      </c>
      <c r="E227" s="405">
        <f t="shared" si="48"/>
        <v>30144.2</v>
      </c>
      <c r="F227" s="405">
        <f t="shared" si="48"/>
        <v>0</v>
      </c>
      <c r="G227" s="405">
        <f t="shared" si="48"/>
        <v>26600</v>
      </c>
      <c r="H227" s="405">
        <f t="shared" si="48"/>
        <v>10300</v>
      </c>
      <c r="I227" s="405">
        <f t="shared" si="48"/>
        <v>0</v>
      </c>
      <c r="J227" s="405">
        <f t="shared" si="48"/>
        <v>3173</v>
      </c>
      <c r="K227" s="405">
        <f t="shared" si="48"/>
        <v>0</v>
      </c>
      <c r="L227" s="405">
        <f t="shared" si="48"/>
        <v>81100</v>
      </c>
      <c r="M227" s="405" t="e">
        <f>'03'!#REF!+'04'!#REF!</f>
        <v>#REF!</v>
      </c>
      <c r="N227" s="405" t="e">
        <f t="shared" si="46"/>
        <v>#REF!</v>
      </c>
      <c r="O227" s="405" t="e">
        <f>'07'!#REF!</f>
        <v>#REF!</v>
      </c>
      <c r="P227" s="405" t="e">
        <f t="shared" si="47"/>
        <v>#REF!</v>
      </c>
    </row>
    <row r="228" spans="1:16" ht="24.75" customHeight="1" hidden="1">
      <c r="A228" s="395" t="s">
        <v>52</v>
      </c>
      <c r="B228" s="439" t="s">
        <v>138</v>
      </c>
      <c r="C228" s="405">
        <f>SUM(C229:C236)</f>
        <v>109777.2</v>
      </c>
      <c r="D228" s="405">
        <f aca="true" t="shared" si="49" ref="D228:L228">SUM(D229:D236)</f>
        <v>28677.2</v>
      </c>
      <c r="E228" s="405">
        <f t="shared" si="49"/>
        <v>25504.2</v>
      </c>
      <c r="F228" s="405">
        <f t="shared" si="49"/>
        <v>0</v>
      </c>
      <c r="G228" s="405">
        <f t="shared" si="49"/>
        <v>0</v>
      </c>
      <c r="H228" s="405">
        <f t="shared" si="49"/>
        <v>0</v>
      </c>
      <c r="I228" s="405">
        <f t="shared" si="49"/>
        <v>0</v>
      </c>
      <c r="J228" s="405">
        <f t="shared" si="49"/>
        <v>3173</v>
      </c>
      <c r="K228" s="405">
        <f t="shared" si="49"/>
        <v>0</v>
      </c>
      <c r="L228" s="405">
        <f t="shared" si="49"/>
        <v>81100</v>
      </c>
      <c r="M228" s="405" t="e">
        <f>'03'!#REF!+'04'!#REF!</f>
        <v>#REF!</v>
      </c>
      <c r="N228" s="405" t="e">
        <f t="shared" si="46"/>
        <v>#REF!</v>
      </c>
      <c r="O228" s="405" t="e">
        <f>'07'!#REF!</f>
        <v>#REF!</v>
      </c>
      <c r="P228" s="405" t="e">
        <f t="shared" si="47"/>
        <v>#REF!</v>
      </c>
    </row>
    <row r="229" spans="1:16" ht="24.75" customHeight="1" hidden="1">
      <c r="A229" s="437" t="s">
        <v>54</v>
      </c>
      <c r="B229" s="438" t="s">
        <v>139</v>
      </c>
      <c r="C229" s="405">
        <f aca="true" t="shared" si="50" ref="C229:C237">D229+K229+L229</f>
        <v>60767</v>
      </c>
      <c r="D229" s="405">
        <f aca="true" t="shared" si="51" ref="D229:D237">E229+F229+G229+H229+I229+J229</f>
        <v>16267</v>
      </c>
      <c r="E229" s="410">
        <v>13195</v>
      </c>
      <c r="F229" s="410">
        <v>0</v>
      </c>
      <c r="G229" s="410">
        <v>0</v>
      </c>
      <c r="H229" s="410">
        <v>0</v>
      </c>
      <c r="I229" s="410">
        <v>0</v>
      </c>
      <c r="J229" s="410">
        <v>3072</v>
      </c>
      <c r="K229" s="410">
        <v>0</v>
      </c>
      <c r="L229" s="410">
        <v>44500</v>
      </c>
      <c r="M229" s="410" t="e">
        <f>'03'!#REF!+'04'!#REF!</f>
        <v>#REF!</v>
      </c>
      <c r="N229" s="410" t="e">
        <f t="shared" si="46"/>
        <v>#REF!</v>
      </c>
      <c r="O229" s="410" t="e">
        <f>'07'!#REF!</f>
        <v>#REF!</v>
      </c>
      <c r="P229" s="410" t="e">
        <f t="shared" si="47"/>
        <v>#REF!</v>
      </c>
    </row>
    <row r="230" spans="1:16" ht="24.75" customHeight="1" hidden="1">
      <c r="A230" s="437" t="s">
        <v>55</v>
      </c>
      <c r="B230" s="438" t="s">
        <v>140</v>
      </c>
      <c r="C230" s="405">
        <f t="shared" si="50"/>
        <v>0</v>
      </c>
      <c r="D230" s="405">
        <f t="shared" si="51"/>
        <v>0</v>
      </c>
      <c r="E230" s="410">
        <v>0</v>
      </c>
      <c r="F230" s="410">
        <v>0</v>
      </c>
      <c r="G230" s="410">
        <v>0</v>
      </c>
      <c r="H230" s="410">
        <v>0</v>
      </c>
      <c r="I230" s="410">
        <v>0</v>
      </c>
      <c r="J230" s="410">
        <v>0</v>
      </c>
      <c r="K230" s="410">
        <v>0</v>
      </c>
      <c r="L230" s="410">
        <v>0</v>
      </c>
      <c r="M230" s="410" t="e">
        <f>'03'!#REF!+'04'!#REF!</f>
        <v>#REF!</v>
      </c>
      <c r="N230" s="410" t="e">
        <f t="shared" si="46"/>
        <v>#REF!</v>
      </c>
      <c r="O230" s="410" t="e">
        <f>'07'!#REF!</f>
        <v>#REF!</v>
      </c>
      <c r="P230" s="410" t="e">
        <f t="shared" si="47"/>
        <v>#REF!</v>
      </c>
    </row>
    <row r="231" spans="1:16" ht="24.75" customHeight="1" hidden="1">
      <c r="A231" s="437" t="s">
        <v>141</v>
      </c>
      <c r="B231" s="438" t="s">
        <v>202</v>
      </c>
      <c r="C231" s="405">
        <f t="shared" si="50"/>
        <v>0</v>
      </c>
      <c r="D231" s="405">
        <f t="shared" si="51"/>
        <v>0</v>
      </c>
      <c r="E231" s="410">
        <v>0</v>
      </c>
      <c r="F231" s="410">
        <v>0</v>
      </c>
      <c r="G231" s="410">
        <v>0</v>
      </c>
      <c r="H231" s="410">
        <v>0</v>
      </c>
      <c r="I231" s="410">
        <v>0</v>
      </c>
      <c r="J231" s="410">
        <v>0</v>
      </c>
      <c r="K231" s="410">
        <v>0</v>
      </c>
      <c r="L231" s="410">
        <v>0</v>
      </c>
      <c r="M231" s="410" t="e">
        <f>'03'!#REF!</f>
        <v>#REF!</v>
      </c>
      <c r="N231" s="410" t="e">
        <f t="shared" si="46"/>
        <v>#REF!</v>
      </c>
      <c r="O231" s="410" t="e">
        <f>'07'!#REF!</f>
        <v>#REF!</v>
      </c>
      <c r="P231" s="410" t="e">
        <f t="shared" si="47"/>
        <v>#REF!</v>
      </c>
    </row>
    <row r="232" spans="1:16" ht="24.75" customHeight="1" hidden="1">
      <c r="A232" s="437" t="s">
        <v>143</v>
      </c>
      <c r="B232" s="438" t="s">
        <v>142</v>
      </c>
      <c r="C232" s="405">
        <f t="shared" si="50"/>
        <v>49010.2</v>
      </c>
      <c r="D232" s="405">
        <f t="shared" si="51"/>
        <v>12410.2</v>
      </c>
      <c r="E232" s="410">
        <v>12309.2</v>
      </c>
      <c r="F232" s="410">
        <v>0</v>
      </c>
      <c r="G232" s="410">
        <v>0</v>
      </c>
      <c r="H232" s="410">
        <v>0</v>
      </c>
      <c r="I232" s="410">
        <v>0</v>
      </c>
      <c r="J232" s="410">
        <v>101</v>
      </c>
      <c r="K232" s="410">
        <v>0</v>
      </c>
      <c r="L232" s="410">
        <v>36600</v>
      </c>
      <c r="M232" s="410" t="e">
        <f>'03'!#REF!+'04'!#REF!</f>
        <v>#REF!</v>
      </c>
      <c r="N232" s="410" t="e">
        <f t="shared" si="46"/>
        <v>#REF!</v>
      </c>
      <c r="O232" s="410" t="e">
        <f>'07'!#REF!</f>
        <v>#REF!</v>
      </c>
      <c r="P232" s="410" t="e">
        <f t="shared" si="47"/>
        <v>#REF!</v>
      </c>
    </row>
    <row r="233" spans="1:16" ht="24.75" customHeight="1" hidden="1">
      <c r="A233" s="437" t="s">
        <v>145</v>
      </c>
      <c r="B233" s="438" t="s">
        <v>144</v>
      </c>
      <c r="C233" s="405">
        <f t="shared" si="50"/>
        <v>0</v>
      </c>
      <c r="D233" s="405">
        <f t="shared" si="51"/>
        <v>0</v>
      </c>
      <c r="E233" s="410">
        <v>0</v>
      </c>
      <c r="F233" s="410">
        <v>0</v>
      </c>
      <c r="G233" s="410">
        <v>0</v>
      </c>
      <c r="H233" s="410">
        <v>0</v>
      </c>
      <c r="I233" s="410">
        <v>0</v>
      </c>
      <c r="J233" s="410">
        <v>0</v>
      </c>
      <c r="K233" s="410">
        <v>0</v>
      </c>
      <c r="L233" s="410">
        <v>0</v>
      </c>
      <c r="M233" s="410" t="e">
        <f>'03'!#REF!+'04'!#REF!</f>
        <v>#REF!</v>
      </c>
      <c r="N233" s="410" t="e">
        <f t="shared" si="46"/>
        <v>#REF!</v>
      </c>
      <c r="O233" s="410" t="e">
        <f>'07'!#REF!</f>
        <v>#REF!</v>
      </c>
      <c r="P233" s="410" t="e">
        <f t="shared" si="47"/>
        <v>#REF!</v>
      </c>
    </row>
    <row r="234" spans="1:16" ht="24.75" customHeight="1" hidden="1">
      <c r="A234" s="437" t="s">
        <v>147</v>
      </c>
      <c r="B234" s="438" t="s">
        <v>146</v>
      </c>
      <c r="C234" s="405">
        <f t="shared" si="50"/>
        <v>0</v>
      </c>
      <c r="D234" s="405">
        <f t="shared" si="51"/>
        <v>0</v>
      </c>
      <c r="E234" s="410">
        <v>0</v>
      </c>
      <c r="F234" s="410">
        <v>0</v>
      </c>
      <c r="G234" s="410">
        <v>0</v>
      </c>
      <c r="H234" s="410">
        <v>0</v>
      </c>
      <c r="I234" s="410">
        <v>0</v>
      </c>
      <c r="J234" s="410">
        <v>0</v>
      </c>
      <c r="K234" s="410">
        <v>0</v>
      </c>
      <c r="L234" s="410">
        <v>0</v>
      </c>
      <c r="M234" s="410" t="e">
        <f>'03'!#REF!+'04'!#REF!</f>
        <v>#REF!</v>
      </c>
      <c r="N234" s="410" t="e">
        <f t="shared" si="46"/>
        <v>#REF!</v>
      </c>
      <c r="O234" s="410" t="e">
        <f>'07'!#REF!</f>
        <v>#REF!</v>
      </c>
      <c r="P234" s="410" t="e">
        <f t="shared" si="47"/>
        <v>#REF!</v>
      </c>
    </row>
    <row r="235" spans="1:16" ht="24.75" customHeight="1" hidden="1">
      <c r="A235" s="437" t="s">
        <v>149</v>
      </c>
      <c r="B235" s="440" t="s">
        <v>148</v>
      </c>
      <c r="C235" s="405">
        <f t="shared" si="50"/>
        <v>0</v>
      </c>
      <c r="D235" s="405">
        <f t="shared" si="51"/>
        <v>0</v>
      </c>
      <c r="E235" s="410">
        <v>0</v>
      </c>
      <c r="F235" s="410">
        <v>0</v>
      </c>
      <c r="G235" s="410"/>
      <c r="H235" s="410">
        <v>0</v>
      </c>
      <c r="I235" s="410">
        <v>0</v>
      </c>
      <c r="J235" s="410">
        <v>0</v>
      </c>
      <c r="K235" s="410">
        <v>0</v>
      </c>
      <c r="L235" s="410">
        <v>0</v>
      </c>
      <c r="M235" s="410" t="e">
        <f>'03'!#REF!+'04'!#REF!</f>
        <v>#REF!</v>
      </c>
      <c r="N235" s="410" t="e">
        <f t="shared" si="46"/>
        <v>#REF!</v>
      </c>
      <c r="O235" s="410" t="e">
        <f>'07'!#REF!</f>
        <v>#REF!</v>
      </c>
      <c r="P235" s="410" t="e">
        <f t="shared" si="47"/>
        <v>#REF!</v>
      </c>
    </row>
    <row r="236" spans="1:16" ht="24.75" customHeight="1" hidden="1">
      <c r="A236" s="437" t="s">
        <v>186</v>
      </c>
      <c r="B236" s="438" t="s">
        <v>150</v>
      </c>
      <c r="C236" s="405">
        <f t="shared" si="50"/>
        <v>0</v>
      </c>
      <c r="D236" s="405">
        <f t="shared" si="51"/>
        <v>0</v>
      </c>
      <c r="E236" s="410">
        <v>0</v>
      </c>
      <c r="F236" s="410">
        <v>0</v>
      </c>
      <c r="G236" s="410">
        <v>0</v>
      </c>
      <c r="H236" s="410">
        <v>0</v>
      </c>
      <c r="I236" s="410">
        <v>0</v>
      </c>
      <c r="J236" s="410">
        <v>0</v>
      </c>
      <c r="K236" s="410">
        <v>0</v>
      </c>
      <c r="L236" s="410">
        <v>0</v>
      </c>
      <c r="M236" s="410" t="e">
        <f>'03'!#REF!+'04'!#REF!</f>
        <v>#REF!</v>
      </c>
      <c r="N236" s="410" t="e">
        <f t="shared" si="46"/>
        <v>#REF!</v>
      </c>
      <c r="O236" s="410" t="e">
        <f>'07'!#REF!</f>
        <v>#REF!</v>
      </c>
      <c r="P236" s="410" t="e">
        <f t="shared" si="47"/>
        <v>#REF!</v>
      </c>
    </row>
    <row r="237" spans="1:16" ht="24.75" customHeight="1" hidden="1">
      <c r="A237" s="395" t="s">
        <v>53</v>
      </c>
      <c r="B237" s="396" t="s">
        <v>151</v>
      </c>
      <c r="C237" s="405">
        <f t="shared" si="50"/>
        <v>41540</v>
      </c>
      <c r="D237" s="405">
        <f t="shared" si="51"/>
        <v>41540</v>
      </c>
      <c r="E237" s="410">
        <v>4640</v>
      </c>
      <c r="F237" s="410">
        <v>0</v>
      </c>
      <c r="G237" s="410">
        <v>26600</v>
      </c>
      <c r="H237" s="410">
        <v>10300</v>
      </c>
      <c r="I237" s="410">
        <v>0</v>
      </c>
      <c r="J237" s="410">
        <v>0</v>
      </c>
      <c r="K237" s="410">
        <v>0</v>
      </c>
      <c r="L237" s="410">
        <v>0</v>
      </c>
      <c r="M237" s="405" t="e">
        <f>'03'!#REF!+'04'!#REF!</f>
        <v>#REF!</v>
      </c>
      <c r="N237" s="405" t="e">
        <f t="shared" si="46"/>
        <v>#REF!</v>
      </c>
      <c r="O237" s="405" t="e">
        <f>'07'!#REF!</f>
        <v>#REF!</v>
      </c>
      <c r="P237" s="405" t="e">
        <f t="shared" si="47"/>
        <v>#REF!</v>
      </c>
    </row>
    <row r="238" spans="1:16" ht="24.75" customHeight="1" hidden="1">
      <c r="A238" s="472" t="s">
        <v>76</v>
      </c>
      <c r="B238" s="501" t="s">
        <v>215</v>
      </c>
      <c r="C238" s="485">
        <f>(C229+C230+C231)/C228</f>
        <v>0.5535484599716517</v>
      </c>
      <c r="D238" s="397">
        <f aca="true" t="shared" si="52" ref="D238:L238">(D229+D230+D231)/D228</f>
        <v>0.5672450587923507</v>
      </c>
      <c r="E238" s="420">
        <f t="shared" si="52"/>
        <v>0.5173657672069698</v>
      </c>
      <c r="F238" s="420" t="e">
        <f t="shared" si="52"/>
        <v>#DIV/0!</v>
      </c>
      <c r="G238" s="420" t="e">
        <f t="shared" si="52"/>
        <v>#DIV/0!</v>
      </c>
      <c r="H238" s="420" t="e">
        <f t="shared" si="52"/>
        <v>#DIV/0!</v>
      </c>
      <c r="I238" s="420" t="e">
        <f t="shared" si="52"/>
        <v>#DIV/0!</v>
      </c>
      <c r="J238" s="420">
        <f t="shared" si="52"/>
        <v>0.9681689253072802</v>
      </c>
      <c r="K238" s="420" t="e">
        <f t="shared" si="52"/>
        <v>#DIV/0!</v>
      </c>
      <c r="L238" s="420">
        <f t="shared" si="52"/>
        <v>0.5487053020961775</v>
      </c>
      <c r="M238" s="431"/>
      <c r="N238" s="502"/>
      <c r="O238" s="502"/>
      <c r="P238" s="502"/>
    </row>
    <row r="239" spans="1:16" ht="27.75" customHeight="1" hidden="1">
      <c r="A239" s="1265" t="s">
        <v>500</v>
      </c>
      <c r="B239" s="1265"/>
      <c r="C239" s="410">
        <f>C222-C225-C226-C227</f>
        <v>0</v>
      </c>
      <c r="D239" s="410">
        <f aca="true" t="shared" si="53" ref="D239:L239">D222-D225-D226-D227</f>
        <v>0</v>
      </c>
      <c r="E239" s="410">
        <f t="shared" si="53"/>
        <v>0</v>
      </c>
      <c r="F239" s="410">
        <f t="shared" si="53"/>
        <v>0</v>
      </c>
      <c r="G239" s="410">
        <f t="shared" si="53"/>
        <v>0</v>
      </c>
      <c r="H239" s="410">
        <f t="shared" si="53"/>
        <v>0</v>
      </c>
      <c r="I239" s="410">
        <f t="shared" si="53"/>
        <v>0</v>
      </c>
      <c r="J239" s="410">
        <f t="shared" si="53"/>
        <v>0</v>
      </c>
      <c r="K239" s="410">
        <f t="shared" si="53"/>
        <v>0</v>
      </c>
      <c r="L239" s="410">
        <f t="shared" si="53"/>
        <v>0</v>
      </c>
      <c r="M239" s="431"/>
      <c r="N239" s="502"/>
      <c r="O239" s="502"/>
      <c r="P239" s="502"/>
    </row>
    <row r="240" spans="1:16" ht="17.25" hidden="1">
      <c r="A240" s="1260" t="s">
        <v>501</v>
      </c>
      <c r="B240" s="1260"/>
      <c r="C240" s="410">
        <f>C227-C228-C237</f>
        <v>0</v>
      </c>
      <c r="D240" s="410">
        <f aca="true" t="shared" si="54" ref="D240:L240">D227-D228-D237</f>
        <v>0</v>
      </c>
      <c r="E240" s="410">
        <f t="shared" si="54"/>
        <v>0</v>
      </c>
      <c r="F240" s="410">
        <f t="shared" si="54"/>
        <v>0</v>
      </c>
      <c r="G240" s="410">
        <f t="shared" si="54"/>
        <v>0</v>
      </c>
      <c r="H240" s="410">
        <f t="shared" si="54"/>
        <v>0</v>
      </c>
      <c r="I240" s="410">
        <f t="shared" si="54"/>
        <v>0</v>
      </c>
      <c r="J240" s="410">
        <f t="shared" si="54"/>
        <v>0</v>
      </c>
      <c r="K240" s="410">
        <f t="shared" si="54"/>
        <v>0</v>
      </c>
      <c r="L240" s="410">
        <f t="shared" si="54"/>
        <v>0</v>
      </c>
      <c r="M240" s="431"/>
      <c r="N240" s="502"/>
      <c r="O240" s="502"/>
      <c r="P240" s="502"/>
    </row>
    <row r="241" spans="1:16" ht="18.75" hidden="1">
      <c r="A241" s="487"/>
      <c r="B241" s="503" t="s">
        <v>521</v>
      </c>
      <c r="C241" s="503"/>
      <c r="D241" s="475"/>
      <c r="E241" s="475"/>
      <c r="F241" s="475"/>
      <c r="G241" s="1257" t="s">
        <v>521</v>
      </c>
      <c r="H241" s="1257"/>
      <c r="I241" s="1257"/>
      <c r="J241" s="1257"/>
      <c r="K241" s="1257"/>
      <c r="L241" s="1257"/>
      <c r="M241" s="490"/>
      <c r="N241" s="490"/>
      <c r="O241" s="490"/>
      <c r="P241" s="490"/>
    </row>
    <row r="242" spans="1:16" ht="18.75" hidden="1">
      <c r="A242" s="1258" t="s">
        <v>4</v>
      </c>
      <c r="B242" s="1258"/>
      <c r="C242" s="1258"/>
      <c r="D242" s="1258"/>
      <c r="E242" s="475"/>
      <c r="F242" s="475"/>
      <c r="G242" s="504"/>
      <c r="H242" s="1259" t="s">
        <v>522</v>
      </c>
      <c r="I242" s="1259"/>
      <c r="J242" s="1259"/>
      <c r="K242" s="1259"/>
      <c r="L242" s="1259"/>
      <c r="M242" s="490"/>
      <c r="N242" s="490"/>
      <c r="O242" s="490"/>
      <c r="P242" s="490"/>
    </row>
    <row r="243" ht="15" hidden="1"/>
    <row r="244" ht="15" hidden="1"/>
    <row r="245" ht="15" hidden="1"/>
    <row r="246" ht="98.25" customHeight="1" hidden="1"/>
    <row r="247" ht="15" hidden="1"/>
    <row r="248" ht="63.75" customHeight="1" hidden="1"/>
    <row r="249" ht="15" hidden="1"/>
    <row r="250" ht="15" hidden="1"/>
    <row r="251" spans="1:13" ht="16.5" hidden="1">
      <c r="A251" s="1282" t="s">
        <v>33</v>
      </c>
      <c r="B251" s="1283"/>
      <c r="C251" s="486"/>
      <c r="D251" s="1284" t="s">
        <v>79</v>
      </c>
      <c r="E251" s="1284"/>
      <c r="F251" s="1284"/>
      <c r="G251" s="1284"/>
      <c r="H251" s="1284"/>
      <c r="I251" s="1284"/>
      <c r="J251" s="1284"/>
      <c r="K251" s="1285"/>
      <c r="L251" s="1285"/>
      <c r="M251" s="490"/>
    </row>
    <row r="252" spans="1:13" ht="16.5" hidden="1">
      <c r="A252" s="1250" t="s">
        <v>344</v>
      </c>
      <c r="B252" s="1250"/>
      <c r="C252" s="1250"/>
      <c r="D252" s="1284" t="s">
        <v>216</v>
      </c>
      <c r="E252" s="1284"/>
      <c r="F252" s="1284"/>
      <c r="G252" s="1284"/>
      <c r="H252" s="1284"/>
      <c r="I252" s="1284"/>
      <c r="J252" s="1284"/>
      <c r="K252" s="1286" t="s">
        <v>512</v>
      </c>
      <c r="L252" s="1286"/>
      <c r="M252" s="487"/>
    </row>
    <row r="253" spans="1:13" ht="16.5" hidden="1">
      <c r="A253" s="1250" t="s">
        <v>345</v>
      </c>
      <c r="B253" s="1250"/>
      <c r="C253" s="421"/>
      <c r="D253" s="1287" t="s">
        <v>11</v>
      </c>
      <c r="E253" s="1287"/>
      <c r="F253" s="1287"/>
      <c r="G253" s="1287"/>
      <c r="H253" s="1287"/>
      <c r="I253" s="1287"/>
      <c r="J253" s="1287"/>
      <c r="K253" s="1285"/>
      <c r="L253" s="1285"/>
      <c r="M253" s="490"/>
    </row>
    <row r="254" spans="1:13" ht="15.75" hidden="1">
      <c r="A254" s="442" t="s">
        <v>119</v>
      </c>
      <c r="B254" s="442"/>
      <c r="C254" s="427"/>
      <c r="D254" s="491"/>
      <c r="E254" s="491"/>
      <c r="F254" s="492"/>
      <c r="G254" s="492"/>
      <c r="H254" s="492"/>
      <c r="I254" s="492"/>
      <c r="J254" s="492"/>
      <c r="K254" s="1266"/>
      <c r="L254" s="1266"/>
      <c r="M254" s="487"/>
    </row>
    <row r="255" spans="1:13" ht="15.75" hidden="1">
      <c r="A255" s="491"/>
      <c r="B255" s="491" t="s">
        <v>94</v>
      </c>
      <c r="C255" s="491"/>
      <c r="D255" s="491"/>
      <c r="E255" s="410">
        <v>122557</v>
      </c>
      <c r="F255" s="410"/>
      <c r="G255" s="410">
        <v>181987</v>
      </c>
      <c r="H255" s="410"/>
      <c r="I255" s="410">
        <v>16298</v>
      </c>
      <c r="J255" s="410"/>
      <c r="K255" s="410">
        <v>251785</v>
      </c>
      <c r="L255" s="410"/>
      <c r="M255" s="487"/>
    </row>
    <row r="256" spans="1:13" ht="15.75" hidden="1">
      <c r="A256" s="911" t="s">
        <v>71</v>
      </c>
      <c r="B256" s="912"/>
      <c r="C256" s="1267" t="s">
        <v>38</v>
      </c>
      <c r="D256" s="1273" t="s">
        <v>339</v>
      </c>
      <c r="E256" s="1273"/>
      <c r="F256" s="1273"/>
      <c r="G256" s="1273"/>
      <c r="H256" s="1273"/>
      <c r="I256" s="1273"/>
      <c r="J256" s="1273"/>
      <c r="K256" s="1273"/>
      <c r="L256" s="1273"/>
      <c r="M256" s="490"/>
    </row>
    <row r="257" spans="1:13" ht="15.75" hidden="1">
      <c r="A257" s="913"/>
      <c r="B257" s="914"/>
      <c r="C257" s="1267"/>
      <c r="D257" s="1274" t="s">
        <v>207</v>
      </c>
      <c r="E257" s="1275"/>
      <c r="F257" s="1275"/>
      <c r="G257" s="1275"/>
      <c r="H257" s="1275"/>
      <c r="I257" s="1275"/>
      <c r="J257" s="1276"/>
      <c r="K257" s="1277" t="s">
        <v>208</v>
      </c>
      <c r="L257" s="1277" t="s">
        <v>209</v>
      </c>
      <c r="M257" s="487"/>
    </row>
    <row r="258" spans="1:13" ht="15.75" hidden="1">
      <c r="A258" s="913"/>
      <c r="B258" s="914"/>
      <c r="C258" s="1267"/>
      <c r="D258" s="1268" t="s">
        <v>37</v>
      </c>
      <c r="E258" s="1270" t="s">
        <v>7</v>
      </c>
      <c r="F258" s="1271"/>
      <c r="G258" s="1271"/>
      <c r="H258" s="1271"/>
      <c r="I258" s="1271"/>
      <c r="J258" s="1272"/>
      <c r="K258" s="1278"/>
      <c r="L258" s="1280"/>
      <c r="M258" s="487"/>
    </row>
    <row r="259" spans="1:16" ht="15.75" hidden="1">
      <c r="A259" s="1288"/>
      <c r="B259" s="1289"/>
      <c r="C259" s="1267"/>
      <c r="D259" s="1268"/>
      <c r="E259" s="493" t="s">
        <v>210</v>
      </c>
      <c r="F259" s="493" t="s">
        <v>211</v>
      </c>
      <c r="G259" s="493" t="s">
        <v>212</v>
      </c>
      <c r="H259" s="493" t="s">
        <v>213</v>
      </c>
      <c r="I259" s="493" t="s">
        <v>346</v>
      </c>
      <c r="J259" s="493" t="s">
        <v>214</v>
      </c>
      <c r="K259" s="1279"/>
      <c r="L259" s="1281"/>
      <c r="M259" s="1262" t="s">
        <v>502</v>
      </c>
      <c r="N259" s="1262"/>
      <c r="O259" s="1262"/>
      <c r="P259" s="1262"/>
    </row>
    <row r="260" spans="1:16" ht="15" hidden="1">
      <c r="A260" s="1263" t="s">
        <v>6</v>
      </c>
      <c r="B260" s="1264"/>
      <c r="C260" s="494">
        <v>1</v>
      </c>
      <c r="D260" s="495">
        <v>2</v>
      </c>
      <c r="E260" s="494">
        <v>3</v>
      </c>
      <c r="F260" s="495">
        <v>4</v>
      </c>
      <c r="G260" s="494">
        <v>5</v>
      </c>
      <c r="H260" s="495">
        <v>6</v>
      </c>
      <c r="I260" s="494">
        <v>7</v>
      </c>
      <c r="J260" s="495">
        <v>8</v>
      </c>
      <c r="K260" s="494">
        <v>9</v>
      </c>
      <c r="L260" s="495">
        <v>10</v>
      </c>
      <c r="M260" s="496" t="s">
        <v>503</v>
      </c>
      <c r="N260" s="497" t="s">
        <v>506</v>
      </c>
      <c r="O260" s="497" t="s">
        <v>504</v>
      </c>
      <c r="P260" s="497" t="s">
        <v>505</v>
      </c>
    </row>
    <row r="261" spans="1:16" ht="24.75" customHeight="1" hidden="1">
      <c r="A261" s="434" t="s">
        <v>0</v>
      </c>
      <c r="B261" s="435" t="s">
        <v>131</v>
      </c>
      <c r="C261" s="405">
        <f>C262+C263</f>
        <v>14401463.6</v>
      </c>
      <c r="D261" s="405">
        <f aca="true" t="shared" si="55" ref="D261:L261">D262+D263</f>
        <v>614882.6</v>
      </c>
      <c r="E261" s="405">
        <f t="shared" si="55"/>
        <v>234185.6</v>
      </c>
      <c r="F261" s="405">
        <f t="shared" si="55"/>
        <v>0</v>
      </c>
      <c r="G261" s="405">
        <f t="shared" si="55"/>
        <v>184987</v>
      </c>
      <c r="H261" s="405">
        <f t="shared" si="55"/>
        <v>34168</v>
      </c>
      <c r="I261" s="405">
        <f t="shared" si="55"/>
        <v>10894</v>
      </c>
      <c r="J261" s="405">
        <f t="shared" si="55"/>
        <v>150648</v>
      </c>
      <c r="K261" s="405">
        <f t="shared" si="55"/>
        <v>13573329</v>
      </c>
      <c r="L261" s="405">
        <f t="shared" si="55"/>
        <v>213252</v>
      </c>
      <c r="M261" s="405" t="e">
        <f>'03'!#REF!+'04'!#REF!</f>
        <v>#REF!</v>
      </c>
      <c r="N261" s="405" t="e">
        <f>C261-M261</f>
        <v>#REF!</v>
      </c>
      <c r="O261" s="405" t="e">
        <f>'07'!#REF!</f>
        <v>#REF!</v>
      </c>
      <c r="P261" s="405" t="e">
        <f>C261-O261</f>
        <v>#REF!</v>
      </c>
    </row>
    <row r="262" spans="1:16" ht="24.75" customHeight="1" hidden="1">
      <c r="A262" s="437">
        <v>1</v>
      </c>
      <c r="B262" s="438" t="s">
        <v>132</v>
      </c>
      <c r="C262" s="405">
        <f>D262+K262+L262</f>
        <v>572626.6</v>
      </c>
      <c r="D262" s="405">
        <f>E262+F262+G262+H262+I262+J262</f>
        <v>320841.6</v>
      </c>
      <c r="E262" s="410">
        <v>117866.6</v>
      </c>
      <c r="F262" s="410">
        <v>0</v>
      </c>
      <c r="G262" s="410">
        <v>181987</v>
      </c>
      <c r="H262" s="410">
        <v>15098</v>
      </c>
      <c r="I262" s="410">
        <v>5890</v>
      </c>
      <c r="J262" s="410">
        <v>0</v>
      </c>
      <c r="K262" s="410">
        <v>197579</v>
      </c>
      <c r="L262" s="410">
        <v>54206</v>
      </c>
      <c r="M262" s="410" t="e">
        <f>'03'!#REF!+'04'!#REF!</f>
        <v>#REF!</v>
      </c>
      <c r="N262" s="410" t="e">
        <f aca="true" t="shared" si="56" ref="N262:N276">C262-M262</f>
        <v>#REF!</v>
      </c>
      <c r="O262" s="410" t="e">
        <f>'07'!#REF!</f>
        <v>#REF!</v>
      </c>
      <c r="P262" s="410" t="e">
        <f aca="true" t="shared" si="57" ref="P262:P276">C262-O262</f>
        <v>#REF!</v>
      </c>
    </row>
    <row r="263" spans="1:16" ht="24.75" customHeight="1" hidden="1">
      <c r="A263" s="437">
        <v>2</v>
      </c>
      <c r="B263" s="438" t="s">
        <v>133</v>
      </c>
      <c r="C263" s="405">
        <f>D263+K263+L263</f>
        <v>13828837</v>
      </c>
      <c r="D263" s="405">
        <f>E263+F263+G263+H263+I263+J263</f>
        <v>294041</v>
      </c>
      <c r="E263" s="410">
        <v>116319</v>
      </c>
      <c r="F263" s="410">
        <v>0</v>
      </c>
      <c r="G263" s="410">
        <v>3000</v>
      </c>
      <c r="H263" s="410">
        <v>19070</v>
      </c>
      <c r="I263" s="410">
        <v>5004</v>
      </c>
      <c r="J263" s="410">
        <v>150648</v>
      </c>
      <c r="K263" s="410">
        <v>13375750</v>
      </c>
      <c r="L263" s="410">
        <v>159046</v>
      </c>
      <c r="M263" s="410" t="e">
        <f>'03'!#REF!+'04'!#REF!</f>
        <v>#REF!</v>
      </c>
      <c r="N263" s="410" t="e">
        <f t="shared" si="56"/>
        <v>#REF!</v>
      </c>
      <c r="O263" s="410" t="e">
        <f>'07'!#REF!</f>
        <v>#REF!</v>
      </c>
      <c r="P263" s="410" t="e">
        <f t="shared" si="57"/>
        <v>#REF!</v>
      </c>
    </row>
    <row r="264" spans="1:16" ht="24.75" customHeight="1" hidden="1">
      <c r="A264" s="395" t="s">
        <v>1</v>
      </c>
      <c r="B264" s="396" t="s">
        <v>134</v>
      </c>
      <c r="C264" s="405">
        <f>D264+K264+L264</f>
        <v>0</v>
      </c>
      <c r="D264" s="405">
        <f>E264+F264+G264+H264+I264+J264</f>
        <v>0</v>
      </c>
      <c r="E264" s="410">
        <v>0</v>
      </c>
      <c r="F264" s="410">
        <v>0</v>
      </c>
      <c r="G264" s="410">
        <v>0</v>
      </c>
      <c r="H264" s="410">
        <v>0</v>
      </c>
      <c r="I264" s="410">
        <v>0</v>
      </c>
      <c r="J264" s="410">
        <v>0</v>
      </c>
      <c r="K264" s="410">
        <v>0</v>
      </c>
      <c r="L264" s="410">
        <v>0</v>
      </c>
      <c r="M264" s="410" t="e">
        <f>'03'!#REF!+'04'!#REF!</f>
        <v>#REF!</v>
      </c>
      <c r="N264" s="410" t="e">
        <f t="shared" si="56"/>
        <v>#REF!</v>
      </c>
      <c r="O264" s="410" t="e">
        <f>'07'!#REF!</f>
        <v>#REF!</v>
      </c>
      <c r="P264" s="410" t="e">
        <f t="shared" si="57"/>
        <v>#REF!</v>
      </c>
    </row>
    <row r="265" spans="1:16" ht="24.75" customHeight="1" hidden="1">
      <c r="A265" s="395" t="s">
        <v>9</v>
      </c>
      <c r="B265" s="396" t="s">
        <v>135</v>
      </c>
      <c r="C265" s="405">
        <f>D265+K265+L265</f>
        <v>0</v>
      </c>
      <c r="D265" s="405">
        <f>E265+F265+G265+H265+I265+J265</f>
        <v>0</v>
      </c>
      <c r="E265" s="410">
        <v>0</v>
      </c>
      <c r="F265" s="410">
        <v>0</v>
      </c>
      <c r="G265" s="410">
        <v>0</v>
      </c>
      <c r="H265" s="410">
        <v>0</v>
      </c>
      <c r="I265" s="410">
        <v>0</v>
      </c>
      <c r="J265" s="410">
        <v>0</v>
      </c>
      <c r="K265" s="410">
        <v>0</v>
      </c>
      <c r="L265" s="410">
        <v>0</v>
      </c>
      <c r="M265" s="410" t="e">
        <f>'03'!#REF!+'04'!#REF!</f>
        <v>#REF!</v>
      </c>
      <c r="N265" s="410" t="e">
        <f t="shared" si="56"/>
        <v>#REF!</v>
      </c>
      <c r="O265" s="410" t="e">
        <f>'07'!#REF!</f>
        <v>#REF!</v>
      </c>
      <c r="P265" s="410" t="e">
        <f t="shared" si="57"/>
        <v>#REF!</v>
      </c>
    </row>
    <row r="266" spans="1:16" ht="24.75" customHeight="1" hidden="1">
      <c r="A266" s="395" t="s">
        <v>136</v>
      </c>
      <c r="B266" s="396" t="s">
        <v>137</v>
      </c>
      <c r="C266" s="405">
        <f>C267+C276</f>
        <v>14401463.6</v>
      </c>
      <c r="D266" s="405">
        <f aca="true" t="shared" si="58" ref="D266:L266">D267+D276</f>
        <v>614882.6</v>
      </c>
      <c r="E266" s="405">
        <f t="shared" si="58"/>
        <v>234185.6</v>
      </c>
      <c r="F266" s="405">
        <f t="shared" si="58"/>
        <v>0</v>
      </c>
      <c r="G266" s="405">
        <f t="shared" si="58"/>
        <v>184987</v>
      </c>
      <c r="H266" s="405">
        <f t="shared" si="58"/>
        <v>34168</v>
      </c>
      <c r="I266" s="405">
        <f t="shared" si="58"/>
        <v>10894</v>
      </c>
      <c r="J266" s="405">
        <f t="shared" si="58"/>
        <v>150648</v>
      </c>
      <c r="K266" s="405">
        <f t="shared" si="58"/>
        <v>13573329</v>
      </c>
      <c r="L266" s="405">
        <f t="shared" si="58"/>
        <v>213252</v>
      </c>
      <c r="M266" s="405" t="e">
        <f>'03'!#REF!+'04'!#REF!</f>
        <v>#REF!</v>
      </c>
      <c r="N266" s="405" t="e">
        <f t="shared" si="56"/>
        <v>#REF!</v>
      </c>
      <c r="O266" s="405" t="e">
        <f>'07'!#REF!</f>
        <v>#REF!</v>
      </c>
      <c r="P266" s="405" t="e">
        <f t="shared" si="57"/>
        <v>#REF!</v>
      </c>
    </row>
    <row r="267" spans="1:16" ht="24.75" customHeight="1" hidden="1">
      <c r="A267" s="395" t="s">
        <v>52</v>
      </c>
      <c r="B267" s="439" t="s">
        <v>138</v>
      </c>
      <c r="C267" s="405">
        <f>SUM(C268:C275)</f>
        <v>14089737</v>
      </c>
      <c r="D267" s="405">
        <f aca="true" t="shared" si="59" ref="D267:L267">SUM(D268:D275)</f>
        <v>303156</v>
      </c>
      <c r="E267" s="405">
        <f t="shared" si="59"/>
        <v>125434</v>
      </c>
      <c r="F267" s="405">
        <f t="shared" si="59"/>
        <v>0</v>
      </c>
      <c r="G267" s="405">
        <f t="shared" si="59"/>
        <v>3000</v>
      </c>
      <c r="H267" s="405">
        <f t="shared" si="59"/>
        <v>19070</v>
      </c>
      <c r="I267" s="405">
        <f t="shared" si="59"/>
        <v>5004</v>
      </c>
      <c r="J267" s="405">
        <f t="shared" si="59"/>
        <v>150648</v>
      </c>
      <c r="K267" s="405">
        <f t="shared" si="59"/>
        <v>13573329</v>
      </c>
      <c r="L267" s="405">
        <f t="shared" si="59"/>
        <v>213252</v>
      </c>
      <c r="M267" s="405" t="e">
        <f>'03'!#REF!+'04'!#REF!</f>
        <v>#REF!</v>
      </c>
      <c r="N267" s="405" t="e">
        <f t="shared" si="56"/>
        <v>#REF!</v>
      </c>
      <c r="O267" s="405" t="e">
        <f>'07'!#REF!</f>
        <v>#REF!</v>
      </c>
      <c r="P267" s="405" t="e">
        <f t="shared" si="57"/>
        <v>#REF!</v>
      </c>
    </row>
    <row r="268" spans="1:16" ht="24.75" customHeight="1" hidden="1">
      <c r="A268" s="437" t="s">
        <v>54</v>
      </c>
      <c r="B268" s="438" t="s">
        <v>139</v>
      </c>
      <c r="C268" s="405">
        <f aca="true" t="shared" si="60" ref="C268:C276">D268+K268+L268</f>
        <v>185401</v>
      </c>
      <c r="D268" s="405">
        <f aca="true" t="shared" si="61" ref="D268:D276">E268+F268+G268+H268+I268+J268</f>
        <v>142000</v>
      </c>
      <c r="E268" s="410">
        <v>10002</v>
      </c>
      <c r="F268" s="410">
        <v>0</v>
      </c>
      <c r="G268" s="410">
        <v>0</v>
      </c>
      <c r="H268" s="410">
        <v>1500</v>
      </c>
      <c r="I268" s="410">
        <v>5004</v>
      </c>
      <c r="J268" s="410">
        <v>125494</v>
      </c>
      <c r="K268" s="410">
        <v>35000</v>
      </c>
      <c r="L268" s="410">
        <v>8401</v>
      </c>
      <c r="M268" s="410" t="e">
        <f>'03'!#REF!+'04'!#REF!</f>
        <v>#REF!</v>
      </c>
      <c r="N268" s="410" t="e">
        <f t="shared" si="56"/>
        <v>#REF!</v>
      </c>
      <c r="O268" s="410" t="e">
        <f>'07'!#REF!</f>
        <v>#REF!</v>
      </c>
      <c r="P268" s="410" t="e">
        <f t="shared" si="57"/>
        <v>#REF!</v>
      </c>
    </row>
    <row r="269" spans="1:16" ht="24.75" customHeight="1" hidden="1">
      <c r="A269" s="437" t="s">
        <v>55</v>
      </c>
      <c r="B269" s="438" t="s">
        <v>140</v>
      </c>
      <c r="C269" s="405">
        <f t="shared" si="60"/>
        <v>0</v>
      </c>
      <c r="D269" s="405">
        <f>E269+F269+G269+H269+I269+J269</f>
        <v>0</v>
      </c>
      <c r="E269" s="410">
        <v>0</v>
      </c>
      <c r="F269" s="410">
        <v>0</v>
      </c>
      <c r="G269" s="410">
        <v>0</v>
      </c>
      <c r="H269" s="410">
        <v>0</v>
      </c>
      <c r="I269" s="410">
        <v>0</v>
      </c>
      <c r="J269" s="410">
        <v>0</v>
      </c>
      <c r="K269" s="410">
        <v>0</v>
      </c>
      <c r="L269" s="410">
        <v>0</v>
      </c>
      <c r="M269" s="410" t="e">
        <f>'03'!#REF!+'04'!#REF!</f>
        <v>#REF!</v>
      </c>
      <c r="N269" s="410" t="e">
        <f t="shared" si="56"/>
        <v>#REF!</v>
      </c>
      <c r="O269" s="410" t="e">
        <f>'07'!#REF!</f>
        <v>#REF!</v>
      </c>
      <c r="P269" s="410" t="e">
        <f t="shared" si="57"/>
        <v>#REF!</v>
      </c>
    </row>
    <row r="270" spans="1:16" ht="24.75" customHeight="1" hidden="1">
      <c r="A270" s="437" t="s">
        <v>141</v>
      </c>
      <c r="B270" s="438" t="s">
        <v>202</v>
      </c>
      <c r="C270" s="405">
        <f t="shared" si="60"/>
        <v>0</v>
      </c>
      <c r="D270" s="405">
        <f t="shared" si="61"/>
        <v>0</v>
      </c>
      <c r="E270" s="410">
        <v>0</v>
      </c>
      <c r="F270" s="410">
        <v>0</v>
      </c>
      <c r="G270" s="410">
        <v>0</v>
      </c>
      <c r="H270" s="410">
        <v>0</v>
      </c>
      <c r="I270" s="410">
        <v>0</v>
      </c>
      <c r="J270" s="410">
        <v>0</v>
      </c>
      <c r="K270" s="410">
        <v>0</v>
      </c>
      <c r="L270" s="410">
        <v>0</v>
      </c>
      <c r="M270" s="410" t="e">
        <f>'03'!#REF!</f>
        <v>#REF!</v>
      </c>
      <c r="N270" s="410" t="e">
        <f t="shared" si="56"/>
        <v>#REF!</v>
      </c>
      <c r="O270" s="410" t="e">
        <f>'07'!#REF!</f>
        <v>#REF!</v>
      </c>
      <c r="P270" s="410" t="e">
        <f t="shared" si="57"/>
        <v>#REF!</v>
      </c>
    </row>
    <row r="271" spans="1:16" ht="24.75" customHeight="1" hidden="1">
      <c r="A271" s="437" t="s">
        <v>143</v>
      </c>
      <c r="B271" s="438" t="s">
        <v>142</v>
      </c>
      <c r="C271" s="405">
        <f t="shared" si="60"/>
        <v>13859195</v>
      </c>
      <c r="D271" s="405">
        <f t="shared" si="61"/>
        <v>161156</v>
      </c>
      <c r="E271" s="410">
        <v>115432</v>
      </c>
      <c r="F271" s="410">
        <v>0</v>
      </c>
      <c r="G271" s="410">
        <v>3000</v>
      </c>
      <c r="H271" s="410">
        <v>17570</v>
      </c>
      <c r="I271" s="410">
        <v>0</v>
      </c>
      <c r="J271" s="410">
        <v>25154</v>
      </c>
      <c r="K271" s="410">
        <v>13538329</v>
      </c>
      <c r="L271" s="410">
        <v>159710</v>
      </c>
      <c r="M271" s="410" t="e">
        <f>'03'!#REF!+'04'!#REF!</f>
        <v>#REF!</v>
      </c>
      <c r="N271" s="410" t="e">
        <f t="shared" si="56"/>
        <v>#REF!</v>
      </c>
      <c r="O271" s="410" t="e">
        <f>'07'!#REF!</f>
        <v>#REF!</v>
      </c>
      <c r="P271" s="410" t="e">
        <f t="shared" si="57"/>
        <v>#REF!</v>
      </c>
    </row>
    <row r="272" spans="1:16" ht="24.75" customHeight="1" hidden="1">
      <c r="A272" s="437" t="s">
        <v>145</v>
      </c>
      <c r="B272" s="438" t="s">
        <v>144</v>
      </c>
      <c r="C272" s="405">
        <f t="shared" si="60"/>
        <v>0</v>
      </c>
      <c r="D272" s="405">
        <f t="shared" si="61"/>
        <v>0</v>
      </c>
      <c r="E272" s="410">
        <v>0</v>
      </c>
      <c r="F272" s="410">
        <v>0</v>
      </c>
      <c r="G272" s="410">
        <v>0</v>
      </c>
      <c r="H272" s="410">
        <v>0</v>
      </c>
      <c r="I272" s="410">
        <v>0</v>
      </c>
      <c r="J272" s="410">
        <v>0</v>
      </c>
      <c r="K272" s="410">
        <v>0</v>
      </c>
      <c r="L272" s="410">
        <v>0</v>
      </c>
      <c r="M272" s="410" t="e">
        <f>'03'!#REF!+'04'!#REF!</f>
        <v>#REF!</v>
      </c>
      <c r="N272" s="410" t="e">
        <f t="shared" si="56"/>
        <v>#REF!</v>
      </c>
      <c r="O272" s="410" t="e">
        <f>'07'!#REF!</f>
        <v>#REF!</v>
      </c>
      <c r="P272" s="410" t="e">
        <f t="shared" si="57"/>
        <v>#REF!</v>
      </c>
    </row>
    <row r="273" spans="1:16" ht="24.75" customHeight="1" hidden="1">
      <c r="A273" s="437" t="s">
        <v>147</v>
      </c>
      <c r="B273" s="438" t="s">
        <v>146</v>
      </c>
      <c r="C273" s="405">
        <f t="shared" si="60"/>
        <v>0</v>
      </c>
      <c r="D273" s="405">
        <f t="shared" si="61"/>
        <v>0</v>
      </c>
      <c r="E273" s="410">
        <v>0</v>
      </c>
      <c r="F273" s="410">
        <v>0</v>
      </c>
      <c r="G273" s="410">
        <v>0</v>
      </c>
      <c r="H273" s="410">
        <v>0</v>
      </c>
      <c r="I273" s="410">
        <v>0</v>
      </c>
      <c r="J273" s="410">
        <v>0</v>
      </c>
      <c r="K273" s="410">
        <v>0</v>
      </c>
      <c r="L273" s="410">
        <v>0</v>
      </c>
      <c r="M273" s="410" t="e">
        <f>'03'!#REF!+'04'!#REF!</f>
        <v>#REF!</v>
      </c>
      <c r="N273" s="410" t="e">
        <f t="shared" si="56"/>
        <v>#REF!</v>
      </c>
      <c r="O273" s="410" t="e">
        <f>'07'!#REF!</f>
        <v>#REF!</v>
      </c>
      <c r="P273" s="410" t="e">
        <f t="shared" si="57"/>
        <v>#REF!</v>
      </c>
    </row>
    <row r="274" spans="1:16" ht="24.75" customHeight="1" hidden="1">
      <c r="A274" s="437" t="s">
        <v>149</v>
      </c>
      <c r="B274" s="440" t="s">
        <v>148</v>
      </c>
      <c r="C274" s="405">
        <f t="shared" si="60"/>
        <v>0</v>
      </c>
      <c r="D274" s="405">
        <f t="shared" si="61"/>
        <v>0</v>
      </c>
      <c r="E274" s="410">
        <v>0</v>
      </c>
      <c r="F274" s="410">
        <v>0</v>
      </c>
      <c r="G274" s="410">
        <v>0</v>
      </c>
      <c r="H274" s="410">
        <v>0</v>
      </c>
      <c r="I274" s="410">
        <v>0</v>
      </c>
      <c r="J274" s="410">
        <v>0</v>
      </c>
      <c r="K274" s="410">
        <v>0</v>
      </c>
      <c r="L274" s="410">
        <v>0</v>
      </c>
      <c r="M274" s="410" t="e">
        <f>'03'!#REF!+'04'!#REF!</f>
        <v>#REF!</v>
      </c>
      <c r="N274" s="410" t="e">
        <f t="shared" si="56"/>
        <v>#REF!</v>
      </c>
      <c r="O274" s="410" t="e">
        <f>'07'!#REF!</f>
        <v>#REF!</v>
      </c>
      <c r="P274" s="410" t="e">
        <f t="shared" si="57"/>
        <v>#REF!</v>
      </c>
    </row>
    <row r="275" spans="1:16" ht="24.75" customHeight="1" hidden="1">
      <c r="A275" s="437" t="s">
        <v>186</v>
      </c>
      <c r="B275" s="438" t="s">
        <v>150</v>
      </c>
      <c r="C275" s="405">
        <f t="shared" si="60"/>
        <v>45141</v>
      </c>
      <c r="D275" s="405">
        <f t="shared" si="61"/>
        <v>0</v>
      </c>
      <c r="E275" s="410">
        <v>0</v>
      </c>
      <c r="F275" s="410">
        <v>0</v>
      </c>
      <c r="G275" s="410">
        <v>0</v>
      </c>
      <c r="H275" s="410">
        <v>0</v>
      </c>
      <c r="I275" s="410">
        <v>0</v>
      </c>
      <c r="J275" s="410">
        <v>0</v>
      </c>
      <c r="K275" s="410">
        <v>0</v>
      </c>
      <c r="L275" s="410">
        <v>45141</v>
      </c>
      <c r="M275" s="410" t="e">
        <f>'03'!#REF!+'04'!#REF!</f>
        <v>#REF!</v>
      </c>
      <c r="N275" s="410" t="e">
        <f t="shared" si="56"/>
        <v>#REF!</v>
      </c>
      <c r="O275" s="410" t="e">
        <f>'07'!#REF!</f>
        <v>#REF!</v>
      </c>
      <c r="P275" s="410" t="e">
        <f t="shared" si="57"/>
        <v>#REF!</v>
      </c>
    </row>
    <row r="276" spans="1:16" ht="24.75" customHeight="1" hidden="1">
      <c r="A276" s="395" t="s">
        <v>53</v>
      </c>
      <c r="B276" s="396" t="s">
        <v>151</v>
      </c>
      <c r="C276" s="405">
        <f t="shared" si="60"/>
        <v>311726.6</v>
      </c>
      <c r="D276" s="405">
        <f t="shared" si="61"/>
        <v>311726.6</v>
      </c>
      <c r="E276" s="410">
        <v>108751.6</v>
      </c>
      <c r="F276" s="410">
        <v>0</v>
      </c>
      <c r="G276" s="410">
        <v>181987</v>
      </c>
      <c r="H276" s="410">
        <v>15098</v>
      </c>
      <c r="I276" s="410">
        <v>5890</v>
      </c>
      <c r="J276" s="410">
        <v>0</v>
      </c>
      <c r="K276" s="410">
        <v>0</v>
      </c>
      <c r="L276" s="410">
        <v>0</v>
      </c>
      <c r="M276" s="405" t="e">
        <f>'03'!#REF!+'04'!#REF!</f>
        <v>#REF!</v>
      </c>
      <c r="N276" s="405" t="e">
        <f t="shared" si="56"/>
        <v>#REF!</v>
      </c>
      <c r="O276" s="405" t="e">
        <f>'07'!#REF!</f>
        <v>#REF!</v>
      </c>
      <c r="P276" s="405" t="e">
        <f t="shared" si="57"/>
        <v>#REF!</v>
      </c>
    </row>
    <row r="277" spans="1:16" ht="24.75" customHeight="1" hidden="1">
      <c r="A277" s="472" t="s">
        <v>76</v>
      </c>
      <c r="B277" s="501" t="s">
        <v>215</v>
      </c>
      <c r="C277" s="485">
        <f>(C268+C269+C270)/C267</f>
        <v>0.013158584862158889</v>
      </c>
      <c r="D277" s="397">
        <f aca="true" t="shared" si="62" ref="D277:L277">(D268+D269+D270)/D267</f>
        <v>0.468405705313436</v>
      </c>
      <c r="E277" s="420">
        <f t="shared" si="62"/>
        <v>0.0797391456861776</v>
      </c>
      <c r="F277" s="420" t="e">
        <f t="shared" si="62"/>
        <v>#DIV/0!</v>
      </c>
      <c r="G277" s="420">
        <f t="shared" si="62"/>
        <v>0</v>
      </c>
      <c r="H277" s="420">
        <f t="shared" si="62"/>
        <v>0.07865757734661773</v>
      </c>
      <c r="I277" s="420">
        <f t="shared" si="62"/>
        <v>1</v>
      </c>
      <c r="J277" s="420">
        <f t="shared" si="62"/>
        <v>0.8330279857681483</v>
      </c>
      <c r="K277" s="420">
        <f t="shared" si="62"/>
        <v>0.002578586284912124</v>
      </c>
      <c r="L277" s="420">
        <f t="shared" si="62"/>
        <v>0.03939470673194155</v>
      </c>
      <c r="M277" s="431"/>
      <c r="N277" s="502"/>
      <c r="O277" s="502"/>
      <c r="P277" s="502"/>
    </row>
    <row r="278" spans="1:16" ht="17.25" hidden="1">
      <c r="A278" s="1265" t="s">
        <v>500</v>
      </c>
      <c r="B278" s="1265"/>
      <c r="C278" s="410">
        <f>C261-C264-C265-C266</f>
        <v>0</v>
      </c>
      <c r="D278" s="410">
        <f aca="true" t="shared" si="63" ref="D278:L278">D261-D264-D265-D266</f>
        <v>0</v>
      </c>
      <c r="E278" s="410">
        <f t="shared" si="63"/>
        <v>0</v>
      </c>
      <c r="F278" s="410">
        <f t="shared" si="63"/>
        <v>0</v>
      </c>
      <c r="G278" s="410">
        <f t="shared" si="63"/>
        <v>0</v>
      </c>
      <c r="H278" s="410">
        <f t="shared" si="63"/>
        <v>0</v>
      </c>
      <c r="I278" s="410">
        <f t="shared" si="63"/>
        <v>0</v>
      </c>
      <c r="J278" s="410">
        <f t="shared" si="63"/>
        <v>0</v>
      </c>
      <c r="K278" s="410">
        <f t="shared" si="63"/>
        <v>0</v>
      </c>
      <c r="L278" s="410">
        <f t="shared" si="63"/>
        <v>0</v>
      </c>
      <c r="M278" s="431"/>
      <c r="N278" s="502"/>
      <c r="O278" s="502"/>
      <c r="P278" s="502"/>
    </row>
    <row r="279" spans="1:16" ht="17.25" hidden="1">
      <c r="A279" s="1260" t="s">
        <v>501</v>
      </c>
      <c r="B279" s="1260"/>
      <c r="C279" s="410">
        <f>C266-C267-C276</f>
        <v>0</v>
      </c>
      <c r="D279" s="410">
        <f aca="true" t="shared" si="64" ref="D279:L279">D266-D267-D276</f>
        <v>0</v>
      </c>
      <c r="E279" s="410">
        <f t="shared" si="64"/>
        <v>0</v>
      </c>
      <c r="F279" s="410">
        <f t="shared" si="64"/>
        <v>0</v>
      </c>
      <c r="G279" s="410">
        <f t="shared" si="64"/>
        <v>0</v>
      </c>
      <c r="H279" s="410">
        <f t="shared" si="64"/>
        <v>0</v>
      </c>
      <c r="I279" s="410">
        <f t="shared" si="64"/>
        <v>0</v>
      </c>
      <c r="J279" s="410">
        <f t="shared" si="64"/>
        <v>0</v>
      </c>
      <c r="K279" s="410">
        <f t="shared" si="64"/>
        <v>0</v>
      </c>
      <c r="L279" s="410">
        <f t="shared" si="64"/>
        <v>0</v>
      </c>
      <c r="M279" s="431"/>
      <c r="N279" s="502"/>
      <c r="O279" s="502"/>
      <c r="P279" s="502"/>
    </row>
    <row r="280" spans="1:16" ht="18.75" hidden="1">
      <c r="A280" s="487"/>
      <c r="B280" s="503" t="s">
        <v>521</v>
      </c>
      <c r="C280" s="503"/>
      <c r="D280" s="475"/>
      <c r="E280" s="475"/>
      <c r="F280" s="475"/>
      <c r="G280" s="1257" t="s">
        <v>521</v>
      </c>
      <c r="H280" s="1257"/>
      <c r="I280" s="1257"/>
      <c r="J280" s="1257"/>
      <c r="K280" s="1257"/>
      <c r="L280" s="1257"/>
      <c r="M280" s="490"/>
      <c r="N280" s="490"/>
      <c r="O280" s="490"/>
      <c r="P280" s="490"/>
    </row>
    <row r="281" spans="1:16" ht="18.75" hidden="1">
      <c r="A281" s="1258" t="s">
        <v>4</v>
      </c>
      <c r="B281" s="1258"/>
      <c r="C281" s="1258"/>
      <c r="D281" s="1258"/>
      <c r="E281" s="475"/>
      <c r="F281" s="475"/>
      <c r="G281" s="504"/>
      <c r="H281" s="1259" t="s">
        <v>522</v>
      </c>
      <c r="I281" s="1259"/>
      <c r="J281" s="1259"/>
      <c r="K281" s="1259"/>
      <c r="L281" s="1259"/>
      <c r="M281" s="490"/>
      <c r="N281" s="490"/>
      <c r="O281" s="490"/>
      <c r="P281" s="490"/>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82" t="s">
        <v>33</v>
      </c>
      <c r="B293" s="1283"/>
      <c r="C293" s="486"/>
      <c r="D293" s="1284" t="s">
        <v>79</v>
      </c>
      <c r="E293" s="1284"/>
      <c r="F293" s="1284"/>
      <c r="G293" s="1284"/>
      <c r="H293" s="1284"/>
      <c r="I293" s="1284"/>
      <c r="J293" s="1284"/>
      <c r="K293" s="1285"/>
      <c r="L293" s="1285"/>
      <c r="M293" s="490"/>
    </row>
    <row r="294" spans="1:13" ht="16.5" hidden="1">
      <c r="A294" s="1250" t="s">
        <v>344</v>
      </c>
      <c r="B294" s="1250"/>
      <c r="C294" s="1250"/>
      <c r="D294" s="1284" t="s">
        <v>216</v>
      </c>
      <c r="E294" s="1284"/>
      <c r="F294" s="1284"/>
      <c r="G294" s="1284"/>
      <c r="H294" s="1284"/>
      <c r="I294" s="1284"/>
      <c r="J294" s="1284"/>
      <c r="K294" s="1286" t="s">
        <v>513</v>
      </c>
      <c r="L294" s="1286"/>
      <c r="M294" s="487"/>
    </row>
    <row r="295" spans="1:13" ht="16.5" hidden="1">
      <c r="A295" s="1250" t="s">
        <v>345</v>
      </c>
      <c r="B295" s="1250"/>
      <c r="C295" s="421"/>
      <c r="D295" s="1287" t="s">
        <v>11</v>
      </c>
      <c r="E295" s="1287"/>
      <c r="F295" s="1287"/>
      <c r="G295" s="1287"/>
      <c r="H295" s="1287"/>
      <c r="I295" s="1287"/>
      <c r="J295" s="1287"/>
      <c r="K295" s="1285"/>
      <c r="L295" s="1285"/>
      <c r="M295" s="490"/>
    </row>
    <row r="296" spans="1:13" ht="15.75" hidden="1">
      <c r="A296" s="442" t="s">
        <v>119</v>
      </c>
      <c r="B296" s="442"/>
      <c r="C296" s="427"/>
      <c r="D296" s="491"/>
      <c r="E296" s="491"/>
      <c r="F296" s="492"/>
      <c r="G296" s="492"/>
      <c r="H296" s="492"/>
      <c r="I296" s="492"/>
      <c r="J296" s="492"/>
      <c r="K296" s="1266"/>
      <c r="L296" s="1266"/>
      <c r="M296" s="487"/>
    </row>
    <row r="297" spans="1:13" ht="15.75" hidden="1">
      <c r="A297" s="491"/>
      <c r="B297" s="491" t="s">
        <v>94</v>
      </c>
      <c r="C297" s="491"/>
      <c r="D297" s="491"/>
      <c r="E297" s="491"/>
      <c r="F297" s="491"/>
      <c r="G297" s="491"/>
      <c r="H297" s="491"/>
      <c r="I297" s="491"/>
      <c r="J297" s="491"/>
      <c r="K297" s="1269"/>
      <c r="L297" s="1269"/>
      <c r="M297" s="487"/>
    </row>
    <row r="298" spans="1:13" ht="15.75" hidden="1">
      <c r="A298" s="911" t="s">
        <v>71</v>
      </c>
      <c r="B298" s="912"/>
      <c r="C298" s="1267" t="s">
        <v>38</v>
      </c>
      <c r="D298" s="1273" t="s">
        <v>339</v>
      </c>
      <c r="E298" s="1273"/>
      <c r="F298" s="1273"/>
      <c r="G298" s="1273"/>
      <c r="H298" s="1273"/>
      <c r="I298" s="1273"/>
      <c r="J298" s="1273"/>
      <c r="K298" s="1273"/>
      <c r="L298" s="1273"/>
      <c r="M298" s="490"/>
    </row>
    <row r="299" spans="1:13" ht="15.75" hidden="1">
      <c r="A299" s="913"/>
      <c r="B299" s="914"/>
      <c r="C299" s="1267"/>
      <c r="D299" s="1274" t="s">
        <v>207</v>
      </c>
      <c r="E299" s="1275"/>
      <c r="F299" s="1275"/>
      <c r="G299" s="1275"/>
      <c r="H299" s="1275"/>
      <c r="I299" s="1275"/>
      <c r="J299" s="1276"/>
      <c r="K299" s="1277" t="s">
        <v>208</v>
      </c>
      <c r="L299" s="1277" t="s">
        <v>209</v>
      </c>
      <c r="M299" s="487"/>
    </row>
    <row r="300" spans="1:13" ht="15.75" hidden="1">
      <c r="A300" s="913"/>
      <c r="B300" s="914"/>
      <c r="C300" s="1267"/>
      <c r="D300" s="1268" t="s">
        <v>37</v>
      </c>
      <c r="E300" s="1270" t="s">
        <v>7</v>
      </c>
      <c r="F300" s="1271"/>
      <c r="G300" s="1271"/>
      <c r="H300" s="1271"/>
      <c r="I300" s="1271"/>
      <c r="J300" s="1272"/>
      <c r="K300" s="1278"/>
      <c r="L300" s="1280"/>
      <c r="M300" s="487"/>
    </row>
    <row r="301" spans="1:16" ht="15.75" hidden="1">
      <c r="A301" s="1288"/>
      <c r="B301" s="1289"/>
      <c r="C301" s="1267"/>
      <c r="D301" s="1268"/>
      <c r="E301" s="493" t="s">
        <v>210</v>
      </c>
      <c r="F301" s="493" t="s">
        <v>211</v>
      </c>
      <c r="G301" s="493" t="s">
        <v>212</v>
      </c>
      <c r="H301" s="493" t="s">
        <v>213</v>
      </c>
      <c r="I301" s="493" t="s">
        <v>346</v>
      </c>
      <c r="J301" s="493" t="s">
        <v>214</v>
      </c>
      <c r="K301" s="1279"/>
      <c r="L301" s="1281"/>
      <c r="M301" s="1262" t="s">
        <v>502</v>
      </c>
      <c r="N301" s="1262"/>
      <c r="O301" s="1262"/>
      <c r="P301" s="1262"/>
    </row>
    <row r="302" spans="1:16" ht="15" hidden="1">
      <c r="A302" s="1263" t="s">
        <v>6</v>
      </c>
      <c r="B302" s="1264"/>
      <c r="C302" s="494">
        <v>1</v>
      </c>
      <c r="D302" s="495">
        <v>2</v>
      </c>
      <c r="E302" s="494">
        <v>3</v>
      </c>
      <c r="F302" s="495">
        <v>4</v>
      </c>
      <c r="G302" s="494">
        <v>5</v>
      </c>
      <c r="H302" s="495">
        <v>6</v>
      </c>
      <c r="I302" s="494">
        <v>7</v>
      </c>
      <c r="J302" s="495">
        <v>8</v>
      </c>
      <c r="K302" s="494">
        <v>9</v>
      </c>
      <c r="L302" s="495">
        <v>10</v>
      </c>
      <c r="M302" s="496" t="s">
        <v>503</v>
      </c>
      <c r="N302" s="497" t="s">
        <v>506</v>
      </c>
      <c r="O302" s="497" t="s">
        <v>504</v>
      </c>
      <c r="P302" s="497" t="s">
        <v>505</v>
      </c>
    </row>
    <row r="303" spans="1:16" ht="24.75" customHeight="1" hidden="1">
      <c r="A303" s="434" t="s">
        <v>0</v>
      </c>
      <c r="B303" s="435" t="s">
        <v>131</v>
      </c>
      <c r="C303" s="405">
        <f>C304+C305</f>
        <v>394761</v>
      </c>
      <c r="D303" s="405">
        <f aca="true" t="shared" si="65" ref="D303:L303">D304+D305</f>
        <v>89648</v>
      </c>
      <c r="E303" s="405">
        <f t="shared" si="65"/>
        <v>48513</v>
      </c>
      <c r="F303" s="405">
        <f t="shared" si="65"/>
        <v>0</v>
      </c>
      <c r="G303" s="405">
        <f t="shared" si="65"/>
        <v>34900</v>
      </c>
      <c r="H303" s="405">
        <f t="shared" si="65"/>
        <v>200</v>
      </c>
      <c r="I303" s="405">
        <f t="shared" si="65"/>
        <v>0</v>
      </c>
      <c r="J303" s="405">
        <f t="shared" si="65"/>
        <v>6035</v>
      </c>
      <c r="K303" s="405">
        <f t="shared" si="65"/>
        <v>0</v>
      </c>
      <c r="L303" s="405">
        <f t="shared" si="65"/>
        <v>305113</v>
      </c>
      <c r="M303" s="405" t="e">
        <f>'03'!#REF!+'04'!#REF!</f>
        <v>#REF!</v>
      </c>
      <c r="N303" s="405" t="e">
        <f>C303-M303</f>
        <v>#REF!</v>
      </c>
      <c r="O303" s="405" t="e">
        <f>'07'!#REF!</f>
        <v>#REF!</v>
      </c>
      <c r="P303" s="405" t="e">
        <f>C303-O303</f>
        <v>#REF!</v>
      </c>
    </row>
    <row r="304" spans="1:16" ht="24.75" customHeight="1" hidden="1">
      <c r="A304" s="437">
        <v>1</v>
      </c>
      <c r="B304" s="438" t="s">
        <v>132</v>
      </c>
      <c r="C304" s="405">
        <f>D304+K304+L304</f>
        <v>139828</v>
      </c>
      <c r="D304" s="405">
        <f>E304+F304+G304+H304+I304+J304</f>
        <v>48342</v>
      </c>
      <c r="E304" s="410">
        <v>28442</v>
      </c>
      <c r="F304" s="410"/>
      <c r="G304" s="410">
        <v>19900</v>
      </c>
      <c r="H304" s="410"/>
      <c r="I304" s="410"/>
      <c r="J304" s="410"/>
      <c r="K304" s="410"/>
      <c r="L304" s="410">
        <v>91486</v>
      </c>
      <c r="M304" s="410" t="e">
        <f>'03'!#REF!+'04'!#REF!</f>
        <v>#REF!</v>
      </c>
      <c r="N304" s="410" t="e">
        <f aca="true" t="shared" si="66" ref="N304:N318">C304-M304</f>
        <v>#REF!</v>
      </c>
      <c r="O304" s="410" t="e">
        <f>'07'!#REF!</f>
        <v>#REF!</v>
      </c>
      <c r="P304" s="410" t="e">
        <f aca="true" t="shared" si="67" ref="P304:P318">C304-O304</f>
        <v>#REF!</v>
      </c>
    </row>
    <row r="305" spans="1:16" ht="24.75" customHeight="1" hidden="1">
      <c r="A305" s="437">
        <v>2</v>
      </c>
      <c r="B305" s="438" t="s">
        <v>133</v>
      </c>
      <c r="C305" s="405">
        <f>D305+K305+L305</f>
        <v>254933</v>
      </c>
      <c r="D305" s="405">
        <f>E305+F305+G305+H305+I305+J305</f>
        <v>41306</v>
      </c>
      <c r="E305" s="410">
        <v>20071</v>
      </c>
      <c r="F305" s="410">
        <v>0</v>
      </c>
      <c r="G305" s="410">
        <v>15000</v>
      </c>
      <c r="H305" s="410">
        <v>200</v>
      </c>
      <c r="I305" s="410">
        <v>0</v>
      </c>
      <c r="J305" s="410">
        <v>6035</v>
      </c>
      <c r="K305" s="410">
        <v>0</v>
      </c>
      <c r="L305" s="410">
        <v>213627</v>
      </c>
      <c r="M305" s="410" t="e">
        <f>'03'!#REF!+'04'!#REF!</f>
        <v>#REF!</v>
      </c>
      <c r="N305" s="410" t="e">
        <f t="shared" si="66"/>
        <v>#REF!</v>
      </c>
      <c r="O305" s="410" t="e">
        <f>'07'!#REF!</f>
        <v>#REF!</v>
      </c>
      <c r="P305" s="410" t="e">
        <f t="shared" si="67"/>
        <v>#REF!</v>
      </c>
    </row>
    <row r="306" spans="1:16" ht="24.75" customHeight="1" hidden="1">
      <c r="A306" s="395" t="s">
        <v>1</v>
      </c>
      <c r="B306" s="396" t="s">
        <v>134</v>
      </c>
      <c r="C306" s="405">
        <f>D306+K306+L306</f>
        <v>0</v>
      </c>
      <c r="D306" s="405">
        <f>E306+F306+G306+H306+I306+J306</f>
        <v>0</v>
      </c>
      <c r="E306" s="410">
        <v>0</v>
      </c>
      <c r="F306" s="410">
        <v>0</v>
      </c>
      <c r="G306" s="410">
        <v>0</v>
      </c>
      <c r="H306" s="410">
        <v>0</v>
      </c>
      <c r="I306" s="410">
        <v>0</v>
      </c>
      <c r="J306" s="410">
        <v>0</v>
      </c>
      <c r="K306" s="410">
        <v>0</v>
      </c>
      <c r="L306" s="410">
        <v>0</v>
      </c>
      <c r="M306" s="410" t="e">
        <f>'03'!#REF!+'04'!#REF!</f>
        <v>#REF!</v>
      </c>
      <c r="N306" s="410" t="e">
        <f t="shared" si="66"/>
        <v>#REF!</v>
      </c>
      <c r="O306" s="410" t="e">
        <f>'07'!#REF!</f>
        <v>#REF!</v>
      </c>
      <c r="P306" s="410" t="e">
        <f t="shared" si="67"/>
        <v>#REF!</v>
      </c>
    </row>
    <row r="307" spans="1:16" ht="24.75" customHeight="1" hidden="1">
      <c r="A307" s="395" t="s">
        <v>9</v>
      </c>
      <c r="B307" s="396" t="s">
        <v>135</v>
      </c>
      <c r="C307" s="405">
        <f>D307+K307+L307</f>
        <v>0</v>
      </c>
      <c r="D307" s="405">
        <f>E307+F307+G307+H307+I307+J307</f>
        <v>0</v>
      </c>
      <c r="E307" s="410">
        <v>0</v>
      </c>
      <c r="F307" s="410">
        <v>0</v>
      </c>
      <c r="G307" s="410">
        <v>0</v>
      </c>
      <c r="H307" s="410">
        <v>0</v>
      </c>
      <c r="I307" s="410">
        <v>0</v>
      </c>
      <c r="J307" s="410">
        <v>0</v>
      </c>
      <c r="K307" s="410">
        <v>0</v>
      </c>
      <c r="L307" s="410">
        <v>0</v>
      </c>
      <c r="M307" s="410" t="e">
        <f>'03'!#REF!+'04'!#REF!</f>
        <v>#REF!</v>
      </c>
      <c r="N307" s="410" t="e">
        <f t="shared" si="66"/>
        <v>#REF!</v>
      </c>
      <c r="O307" s="410" t="e">
        <f>'07'!#REF!</f>
        <v>#REF!</v>
      </c>
      <c r="P307" s="410" t="e">
        <f t="shared" si="67"/>
        <v>#REF!</v>
      </c>
    </row>
    <row r="308" spans="1:16" ht="24.75" customHeight="1" hidden="1">
      <c r="A308" s="395" t="s">
        <v>136</v>
      </c>
      <c r="B308" s="396" t="s">
        <v>137</v>
      </c>
      <c r="C308" s="405">
        <f>C309+C318</f>
        <v>394761</v>
      </c>
      <c r="D308" s="405">
        <f aca="true" t="shared" si="68" ref="D308:L308">D309+D318</f>
        <v>89648</v>
      </c>
      <c r="E308" s="405">
        <f t="shared" si="68"/>
        <v>48513</v>
      </c>
      <c r="F308" s="405">
        <f t="shared" si="68"/>
        <v>0</v>
      </c>
      <c r="G308" s="405">
        <f t="shared" si="68"/>
        <v>34900</v>
      </c>
      <c r="H308" s="405">
        <f t="shared" si="68"/>
        <v>200</v>
      </c>
      <c r="I308" s="405">
        <f t="shared" si="68"/>
        <v>0</v>
      </c>
      <c r="J308" s="405">
        <f t="shared" si="68"/>
        <v>6035</v>
      </c>
      <c r="K308" s="405">
        <f t="shared" si="68"/>
        <v>0</v>
      </c>
      <c r="L308" s="405">
        <f t="shared" si="68"/>
        <v>305113</v>
      </c>
      <c r="M308" s="405" t="e">
        <f>'03'!#REF!+'04'!#REF!</f>
        <v>#REF!</v>
      </c>
      <c r="N308" s="405" t="e">
        <f t="shared" si="66"/>
        <v>#REF!</v>
      </c>
      <c r="O308" s="405" t="e">
        <f>'07'!#REF!</f>
        <v>#REF!</v>
      </c>
      <c r="P308" s="405" t="e">
        <f t="shared" si="67"/>
        <v>#REF!</v>
      </c>
    </row>
    <row r="309" spans="1:16" ht="24.75" customHeight="1" hidden="1">
      <c r="A309" s="395" t="s">
        <v>52</v>
      </c>
      <c r="B309" s="439" t="s">
        <v>138</v>
      </c>
      <c r="C309" s="405">
        <f>SUM(C310:C317)</f>
        <v>346419</v>
      </c>
      <c r="D309" s="405">
        <f aca="true" t="shared" si="69" ref="D309:L309">SUM(D310:D317)</f>
        <v>41306</v>
      </c>
      <c r="E309" s="405">
        <f t="shared" si="69"/>
        <v>20071</v>
      </c>
      <c r="F309" s="405">
        <f t="shared" si="69"/>
        <v>0</v>
      </c>
      <c r="G309" s="405">
        <f t="shared" si="69"/>
        <v>15000</v>
      </c>
      <c r="H309" s="405">
        <f t="shared" si="69"/>
        <v>200</v>
      </c>
      <c r="I309" s="405">
        <f t="shared" si="69"/>
        <v>0</v>
      </c>
      <c r="J309" s="405">
        <f t="shared" si="69"/>
        <v>6035</v>
      </c>
      <c r="K309" s="405">
        <f t="shared" si="69"/>
        <v>0</v>
      </c>
      <c r="L309" s="405">
        <f t="shared" si="69"/>
        <v>305113</v>
      </c>
      <c r="M309" s="405" t="e">
        <f>'03'!#REF!+'04'!#REF!</f>
        <v>#REF!</v>
      </c>
      <c r="N309" s="405" t="e">
        <f t="shared" si="66"/>
        <v>#REF!</v>
      </c>
      <c r="O309" s="405" t="e">
        <f>'07'!#REF!</f>
        <v>#REF!</v>
      </c>
      <c r="P309" s="405" t="e">
        <f t="shared" si="67"/>
        <v>#REF!</v>
      </c>
    </row>
    <row r="310" spans="1:16" ht="24.75" customHeight="1" hidden="1">
      <c r="A310" s="437" t="s">
        <v>54</v>
      </c>
      <c r="B310" s="438" t="s">
        <v>139</v>
      </c>
      <c r="C310" s="405">
        <f aca="true" t="shared" si="70" ref="C310:C318">D310+K310+L310</f>
        <v>110738</v>
      </c>
      <c r="D310" s="405">
        <f aca="true" t="shared" si="71" ref="D310:D318">E310+F310+G310+H310+I310+J310</f>
        <v>31691</v>
      </c>
      <c r="E310" s="410">
        <v>12757</v>
      </c>
      <c r="F310" s="410">
        <v>0</v>
      </c>
      <c r="G310" s="410">
        <v>13000</v>
      </c>
      <c r="H310" s="410">
        <v>200</v>
      </c>
      <c r="I310" s="410">
        <v>0</v>
      </c>
      <c r="J310" s="410">
        <v>5734</v>
      </c>
      <c r="K310" s="410">
        <v>0</v>
      </c>
      <c r="L310" s="410">
        <v>79047</v>
      </c>
      <c r="M310" s="410" t="e">
        <f>'03'!#REF!+'04'!#REF!</f>
        <v>#REF!</v>
      </c>
      <c r="N310" s="410" t="e">
        <f t="shared" si="66"/>
        <v>#REF!</v>
      </c>
      <c r="O310" s="410" t="e">
        <f>'07'!#REF!</f>
        <v>#REF!</v>
      </c>
      <c r="P310" s="410" t="e">
        <f t="shared" si="67"/>
        <v>#REF!</v>
      </c>
    </row>
    <row r="311" spans="1:16" ht="24.75" customHeight="1" hidden="1">
      <c r="A311" s="437" t="s">
        <v>55</v>
      </c>
      <c r="B311" s="438" t="s">
        <v>140</v>
      </c>
      <c r="C311" s="405">
        <f t="shared" si="70"/>
        <v>0</v>
      </c>
      <c r="D311" s="405">
        <f t="shared" si="71"/>
        <v>0</v>
      </c>
      <c r="E311" s="410">
        <v>0</v>
      </c>
      <c r="F311" s="410">
        <v>0</v>
      </c>
      <c r="G311" s="410">
        <v>0</v>
      </c>
      <c r="H311" s="410">
        <v>0</v>
      </c>
      <c r="I311" s="410">
        <v>0</v>
      </c>
      <c r="J311" s="410">
        <v>0</v>
      </c>
      <c r="K311" s="410">
        <v>0</v>
      </c>
      <c r="L311" s="410">
        <v>0</v>
      </c>
      <c r="M311" s="410" t="e">
        <f>'03'!#REF!+'04'!#REF!</f>
        <v>#REF!</v>
      </c>
      <c r="N311" s="410" t="e">
        <f t="shared" si="66"/>
        <v>#REF!</v>
      </c>
      <c r="O311" s="410" t="e">
        <f>'07'!#REF!</f>
        <v>#REF!</v>
      </c>
      <c r="P311" s="410" t="e">
        <f t="shared" si="67"/>
        <v>#REF!</v>
      </c>
    </row>
    <row r="312" spans="1:16" ht="24.75" customHeight="1" hidden="1">
      <c r="A312" s="437" t="s">
        <v>141</v>
      </c>
      <c r="B312" s="438" t="s">
        <v>202</v>
      </c>
      <c r="C312" s="405">
        <f t="shared" si="70"/>
        <v>0</v>
      </c>
      <c r="D312" s="405">
        <f t="shared" si="71"/>
        <v>0</v>
      </c>
      <c r="E312" s="410">
        <v>0</v>
      </c>
      <c r="F312" s="410">
        <v>0</v>
      </c>
      <c r="G312" s="410">
        <v>0</v>
      </c>
      <c r="H312" s="410">
        <v>0</v>
      </c>
      <c r="I312" s="410">
        <v>0</v>
      </c>
      <c r="J312" s="410">
        <v>0</v>
      </c>
      <c r="K312" s="410">
        <v>0</v>
      </c>
      <c r="L312" s="410">
        <v>0</v>
      </c>
      <c r="M312" s="410" t="e">
        <f>'03'!#REF!</f>
        <v>#REF!</v>
      </c>
      <c r="N312" s="410" t="e">
        <f t="shared" si="66"/>
        <v>#REF!</v>
      </c>
      <c r="O312" s="410" t="e">
        <f>'07'!#REF!</f>
        <v>#REF!</v>
      </c>
      <c r="P312" s="410" t="e">
        <f t="shared" si="67"/>
        <v>#REF!</v>
      </c>
    </row>
    <row r="313" spans="1:16" ht="24.75" customHeight="1" hidden="1">
      <c r="A313" s="437" t="s">
        <v>143</v>
      </c>
      <c r="B313" s="438" t="s">
        <v>142</v>
      </c>
      <c r="C313" s="405">
        <f t="shared" si="70"/>
        <v>165795</v>
      </c>
      <c r="D313" s="405">
        <f t="shared" si="71"/>
        <v>9615</v>
      </c>
      <c r="E313" s="410">
        <v>7314</v>
      </c>
      <c r="F313" s="410">
        <v>0</v>
      </c>
      <c r="G313" s="410">
        <v>2000</v>
      </c>
      <c r="H313" s="410">
        <v>0</v>
      </c>
      <c r="I313" s="410">
        <v>0</v>
      </c>
      <c r="J313" s="410">
        <v>301</v>
      </c>
      <c r="K313" s="410">
        <v>0</v>
      </c>
      <c r="L313" s="410">
        <v>156180</v>
      </c>
      <c r="M313" s="410" t="e">
        <f>'03'!#REF!+'04'!#REF!</f>
        <v>#REF!</v>
      </c>
      <c r="N313" s="410" t="e">
        <f t="shared" si="66"/>
        <v>#REF!</v>
      </c>
      <c r="O313" s="410" t="e">
        <f>'07'!#REF!</f>
        <v>#REF!</v>
      </c>
      <c r="P313" s="410" t="e">
        <f t="shared" si="67"/>
        <v>#REF!</v>
      </c>
    </row>
    <row r="314" spans="1:16" ht="24.75" customHeight="1" hidden="1">
      <c r="A314" s="437" t="s">
        <v>145</v>
      </c>
      <c r="B314" s="438" t="s">
        <v>144</v>
      </c>
      <c r="C314" s="405">
        <f t="shared" si="70"/>
        <v>69886</v>
      </c>
      <c r="D314" s="405">
        <f t="shared" si="71"/>
        <v>0</v>
      </c>
      <c r="E314" s="410">
        <v>0</v>
      </c>
      <c r="F314" s="410">
        <v>0</v>
      </c>
      <c r="G314" s="410">
        <v>0</v>
      </c>
      <c r="H314" s="410">
        <v>0</v>
      </c>
      <c r="I314" s="410">
        <v>0</v>
      </c>
      <c r="J314" s="410">
        <v>0</v>
      </c>
      <c r="K314" s="410">
        <v>0</v>
      </c>
      <c r="L314" s="410">
        <v>69886</v>
      </c>
      <c r="M314" s="410" t="e">
        <f>'03'!#REF!+'04'!#REF!</f>
        <v>#REF!</v>
      </c>
      <c r="N314" s="410" t="e">
        <f t="shared" si="66"/>
        <v>#REF!</v>
      </c>
      <c r="O314" s="410" t="e">
        <f>'07'!#REF!</f>
        <v>#REF!</v>
      </c>
      <c r="P314" s="410" t="e">
        <f t="shared" si="67"/>
        <v>#REF!</v>
      </c>
    </row>
    <row r="315" spans="1:16" ht="24.75" customHeight="1" hidden="1">
      <c r="A315" s="437" t="s">
        <v>147</v>
      </c>
      <c r="B315" s="438" t="s">
        <v>146</v>
      </c>
      <c r="C315" s="405">
        <f t="shared" si="70"/>
        <v>0</v>
      </c>
      <c r="D315" s="405">
        <f t="shared" si="71"/>
        <v>0</v>
      </c>
      <c r="E315" s="410">
        <v>0</v>
      </c>
      <c r="F315" s="410">
        <v>0</v>
      </c>
      <c r="G315" s="410">
        <v>0</v>
      </c>
      <c r="H315" s="410">
        <v>0</v>
      </c>
      <c r="I315" s="410">
        <v>0</v>
      </c>
      <c r="J315" s="410">
        <v>0</v>
      </c>
      <c r="K315" s="410">
        <v>0</v>
      </c>
      <c r="L315" s="410">
        <v>0</v>
      </c>
      <c r="M315" s="410" t="e">
        <f>'03'!#REF!+'04'!#REF!</f>
        <v>#REF!</v>
      </c>
      <c r="N315" s="410" t="e">
        <f t="shared" si="66"/>
        <v>#REF!</v>
      </c>
      <c r="O315" s="410" t="e">
        <f>'07'!#REF!</f>
        <v>#REF!</v>
      </c>
      <c r="P315" s="410" t="e">
        <f t="shared" si="67"/>
        <v>#REF!</v>
      </c>
    </row>
    <row r="316" spans="1:16" ht="24.75" customHeight="1" hidden="1">
      <c r="A316" s="437" t="s">
        <v>149</v>
      </c>
      <c r="B316" s="440" t="s">
        <v>148</v>
      </c>
      <c r="C316" s="405">
        <f t="shared" si="70"/>
        <v>0</v>
      </c>
      <c r="D316" s="405">
        <f t="shared" si="71"/>
        <v>0</v>
      </c>
      <c r="E316" s="410">
        <v>0</v>
      </c>
      <c r="F316" s="410">
        <v>0</v>
      </c>
      <c r="G316" s="410">
        <v>0</v>
      </c>
      <c r="H316" s="410">
        <v>0</v>
      </c>
      <c r="I316" s="410">
        <v>0</v>
      </c>
      <c r="J316" s="410">
        <v>0</v>
      </c>
      <c r="K316" s="410">
        <v>0</v>
      </c>
      <c r="L316" s="410">
        <v>0</v>
      </c>
      <c r="M316" s="410" t="e">
        <f>'03'!#REF!+'04'!#REF!</f>
        <v>#REF!</v>
      </c>
      <c r="N316" s="410" t="e">
        <f t="shared" si="66"/>
        <v>#REF!</v>
      </c>
      <c r="O316" s="410" t="e">
        <f>'07'!#REF!</f>
        <v>#REF!</v>
      </c>
      <c r="P316" s="410" t="e">
        <f t="shared" si="67"/>
        <v>#REF!</v>
      </c>
    </row>
    <row r="317" spans="1:16" ht="24.75" customHeight="1" hidden="1">
      <c r="A317" s="437" t="s">
        <v>186</v>
      </c>
      <c r="B317" s="438" t="s">
        <v>150</v>
      </c>
      <c r="C317" s="405">
        <f t="shared" si="70"/>
        <v>0</v>
      </c>
      <c r="D317" s="405">
        <f t="shared" si="71"/>
        <v>0</v>
      </c>
      <c r="E317" s="410">
        <v>0</v>
      </c>
      <c r="F317" s="410">
        <v>0</v>
      </c>
      <c r="G317" s="410">
        <v>0</v>
      </c>
      <c r="H317" s="410">
        <v>0</v>
      </c>
      <c r="I317" s="410">
        <v>0</v>
      </c>
      <c r="J317" s="410">
        <v>0</v>
      </c>
      <c r="K317" s="410">
        <v>0</v>
      </c>
      <c r="L317" s="410">
        <v>0</v>
      </c>
      <c r="M317" s="410" t="e">
        <f>'03'!#REF!+'04'!#REF!</f>
        <v>#REF!</v>
      </c>
      <c r="N317" s="410" t="e">
        <f t="shared" si="66"/>
        <v>#REF!</v>
      </c>
      <c r="O317" s="410" t="e">
        <f>'07'!#REF!</f>
        <v>#REF!</v>
      </c>
      <c r="P317" s="410" t="e">
        <f t="shared" si="67"/>
        <v>#REF!</v>
      </c>
    </row>
    <row r="318" spans="1:16" ht="24.75" customHeight="1" hidden="1">
      <c r="A318" s="395" t="s">
        <v>53</v>
      </c>
      <c r="B318" s="396" t="s">
        <v>151</v>
      </c>
      <c r="C318" s="405">
        <f t="shared" si="70"/>
        <v>48342</v>
      </c>
      <c r="D318" s="405">
        <f t="shared" si="71"/>
        <v>48342</v>
      </c>
      <c r="E318" s="410">
        <v>28442</v>
      </c>
      <c r="F318" s="410">
        <v>0</v>
      </c>
      <c r="G318" s="410">
        <v>19900</v>
      </c>
      <c r="H318" s="410">
        <v>0</v>
      </c>
      <c r="I318" s="410">
        <v>0</v>
      </c>
      <c r="J318" s="410">
        <v>0</v>
      </c>
      <c r="K318" s="410">
        <v>0</v>
      </c>
      <c r="L318" s="410">
        <v>0</v>
      </c>
      <c r="M318" s="405" t="e">
        <f>'03'!#REF!+'04'!#REF!</f>
        <v>#REF!</v>
      </c>
      <c r="N318" s="405" t="e">
        <f t="shared" si="66"/>
        <v>#REF!</v>
      </c>
      <c r="O318" s="405" t="e">
        <f>'07'!#REF!</f>
        <v>#REF!</v>
      </c>
      <c r="P318" s="405" t="e">
        <f t="shared" si="67"/>
        <v>#REF!</v>
      </c>
    </row>
    <row r="319" spans="1:16" ht="24.75" customHeight="1" hidden="1">
      <c r="A319" s="472" t="s">
        <v>76</v>
      </c>
      <c r="B319" s="501" t="s">
        <v>215</v>
      </c>
      <c r="C319" s="485">
        <f>(C310+C311+C312)/C309</f>
        <v>0.3196649144533065</v>
      </c>
      <c r="D319" s="397">
        <f aca="true" t="shared" si="72" ref="D319:L319">(D310+D311+D312)/D309</f>
        <v>0.7672251004696654</v>
      </c>
      <c r="E319" s="420">
        <f t="shared" si="72"/>
        <v>0.6355936425688805</v>
      </c>
      <c r="F319" s="420" t="e">
        <f t="shared" si="72"/>
        <v>#DIV/0!</v>
      </c>
      <c r="G319" s="420">
        <f t="shared" si="72"/>
        <v>0.8666666666666667</v>
      </c>
      <c r="H319" s="420">
        <f t="shared" si="72"/>
        <v>1</v>
      </c>
      <c r="I319" s="420" t="e">
        <f t="shared" si="72"/>
        <v>#DIV/0!</v>
      </c>
      <c r="J319" s="420">
        <f t="shared" si="72"/>
        <v>0.9501242750621375</v>
      </c>
      <c r="K319" s="420" t="e">
        <f t="shared" si="72"/>
        <v>#DIV/0!</v>
      </c>
      <c r="L319" s="420">
        <f t="shared" si="72"/>
        <v>0.2590745068220626</v>
      </c>
      <c r="M319" s="431"/>
      <c r="N319" s="502"/>
      <c r="O319" s="502"/>
      <c r="P319" s="502"/>
    </row>
    <row r="320" spans="1:16" ht="17.25" hidden="1">
      <c r="A320" s="1265" t="s">
        <v>500</v>
      </c>
      <c r="B320" s="1265"/>
      <c r="C320" s="410">
        <f>C303-C306-C307-C308</f>
        <v>0</v>
      </c>
      <c r="D320" s="410">
        <f aca="true" t="shared" si="73" ref="D320:L320">D303-D306-D307-D308</f>
        <v>0</v>
      </c>
      <c r="E320" s="410">
        <f t="shared" si="73"/>
        <v>0</v>
      </c>
      <c r="F320" s="410">
        <f t="shared" si="73"/>
        <v>0</v>
      </c>
      <c r="G320" s="410">
        <f t="shared" si="73"/>
        <v>0</v>
      </c>
      <c r="H320" s="410">
        <f t="shared" si="73"/>
        <v>0</v>
      </c>
      <c r="I320" s="410">
        <f t="shared" si="73"/>
        <v>0</v>
      </c>
      <c r="J320" s="410">
        <f t="shared" si="73"/>
        <v>0</v>
      </c>
      <c r="K320" s="410">
        <f t="shared" si="73"/>
        <v>0</v>
      </c>
      <c r="L320" s="410">
        <f t="shared" si="73"/>
        <v>0</v>
      </c>
      <c r="M320" s="431"/>
      <c r="N320" s="502"/>
      <c r="O320" s="502"/>
      <c r="P320" s="502"/>
    </row>
    <row r="321" spans="1:16" ht="17.25" hidden="1">
      <c r="A321" s="1260" t="s">
        <v>501</v>
      </c>
      <c r="B321" s="1260"/>
      <c r="C321" s="410">
        <f>C308-C309-C318</f>
        <v>0</v>
      </c>
      <c r="D321" s="410">
        <f aca="true" t="shared" si="74" ref="D321:L321">D308-D309-D318</f>
        <v>0</v>
      </c>
      <c r="E321" s="410">
        <f t="shared" si="74"/>
        <v>0</v>
      </c>
      <c r="F321" s="410">
        <f t="shared" si="74"/>
        <v>0</v>
      </c>
      <c r="G321" s="410">
        <f t="shared" si="74"/>
        <v>0</v>
      </c>
      <c r="H321" s="410">
        <f t="shared" si="74"/>
        <v>0</v>
      </c>
      <c r="I321" s="410">
        <f t="shared" si="74"/>
        <v>0</v>
      </c>
      <c r="J321" s="410">
        <f t="shared" si="74"/>
        <v>0</v>
      </c>
      <c r="K321" s="410">
        <f t="shared" si="74"/>
        <v>0</v>
      </c>
      <c r="L321" s="410">
        <f t="shared" si="74"/>
        <v>0</v>
      </c>
      <c r="M321" s="431"/>
      <c r="N321" s="502"/>
      <c r="O321" s="502"/>
      <c r="P321" s="502"/>
    </row>
    <row r="322" spans="1:16" ht="18.75" hidden="1">
      <c r="A322" s="487"/>
      <c r="B322" s="503" t="s">
        <v>521</v>
      </c>
      <c r="C322" s="503"/>
      <c r="D322" s="475"/>
      <c r="E322" s="475"/>
      <c r="F322" s="475"/>
      <c r="G322" s="1257" t="s">
        <v>521</v>
      </c>
      <c r="H322" s="1257"/>
      <c r="I322" s="1257"/>
      <c r="J322" s="1257"/>
      <c r="K322" s="1257"/>
      <c r="L322" s="1257"/>
      <c r="M322" s="490"/>
      <c r="N322" s="490"/>
      <c r="O322" s="490"/>
      <c r="P322" s="490"/>
    </row>
    <row r="323" spans="1:16" ht="18.75" hidden="1">
      <c r="A323" s="1258" t="s">
        <v>4</v>
      </c>
      <c r="B323" s="1258"/>
      <c r="C323" s="1258"/>
      <c r="D323" s="1258"/>
      <c r="E323" s="475"/>
      <c r="F323" s="475"/>
      <c r="G323" s="504"/>
      <c r="H323" s="1259" t="s">
        <v>522</v>
      </c>
      <c r="I323" s="1259"/>
      <c r="J323" s="1259"/>
      <c r="K323" s="1259"/>
      <c r="L323" s="1259"/>
      <c r="M323" s="490"/>
      <c r="N323" s="490"/>
      <c r="O323" s="490"/>
      <c r="P323" s="490"/>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82" t="s">
        <v>33</v>
      </c>
      <c r="B336" s="1283"/>
      <c r="C336" s="486"/>
      <c r="D336" s="1284" t="s">
        <v>79</v>
      </c>
      <c r="E336" s="1284"/>
      <c r="F336" s="1284"/>
      <c r="G336" s="1284"/>
      <c r="H336" s="1284"/>
      <c r="I336" s="1284"/>
      <c r="J336" s="1284"/>
      <c r="K336" s="1285"/>
      <c r="L336" s="1285"/>
      <c r="M336" s="490"/>
    </row>
    <row r="337" spans="1:13" ht="16.5" hidden="1">
      <c r="A337" s="1250" t="s">
        <v>344</v>
      </c>
      <c r="B337" s="1250"/>
      <c r="C337" s="1250"/>
      <c r="D337" s="1284" t="s">
        <v>216</v>
      </c>
      <c r="E337" s="1284"/>
      <c r="F337" s="1284"/>
      <c r="G337" s="1284"/>
      <c r="H337" s="1284"/>
      <c r="I337" s="1284"/>
      <c r="J337" s="1284"/>
      <c r="K337" s="1286" t="s">
        <v>514</v>
      </c>
      <c r="L337" s="1286"/>
      <c r="M337" s="487"/>
    </row>
    <row r="338" spans="1:13" ht="16.5" hidden="1">
      <c r="A338" s="1250" t="s">
        <v>345</v>
      </c>
      <c r="B338" s="1250"/>
      <c r="C338" s="421"/>
      <c r="D338" s="1287" t="s">
        <v>555</v>
      </c>
      <c r="E338" s="1287"/>
      <c r="F338" s="1287"/>
      <c r="G338" s="1287"/>
      <c r="H338" s="1287"/>
      <c r="I338" s="1287"/>
      <c r="J338" s="1287"/>
      <c r="K338" s="1285"/>
      <c r="L338" s="1285"/>
      <c r="M338" s="490"/>
    </row>
    <row r="339" spans="1:13" ht="15.75" hidden="1">
      <c r="A339" s="442" t="s">
        <v>119</v>
      </c>
      <c r="B339" s="442"/>
      <c r="C339" s="427"/>
      <c r="D339" s="491"/>
      <c r="E339" s="491"/>
      <c r="F339" s="492"/>
      <c r="G339" s="492"/>
      <c r="H339" s="492"/>
      <c r="I339" s="492"/>
      <c r="J339" s="492"/>
      <c r="K339" s="1266"/>
      <c r="L339" s="1266"/>
      <c r="M339" s="487"/>
    </row>
    <row r="340" spans="1:13" ht="15.75" hidden="1">
      <c r="A340" s="491"/>
      <c r="B340" s="491" t="s">
        <v>94</v>
      </c>
      <c r="C340" s="491"/>
      <c r="D340" s="491"/>
      <c r="E340" s="491"/>
      <c r="F340" s="491"/>
      <c r="G340" s="491"/>
      <c r="H340" s="491"/>
      <c r="I340" s="491"/>
      <c r="J340" s="491"/>
      <c r="K340" s="1269"/>
      <c r="L340" s="1269"/>
      <c r="M340" s="487"/>
    </row>
    <row r="341" spans="1:13" ht="15.75" hidden="1">
      <c r="A341" s="911" t="s">
        <v>71</v>
      </c>
      <c r="B341" s="912"/>
      <c r="C341" s="1267" t="s">
        <v>38</v>
      </c>
      <c r="D341" s="1273" t="s">
        <v>339</v>
      </c>
      <c r="E341" s="1273"/>
      <c r="F341" s="1273"/>
      <c r="G341" s="1273"/>
      <c r="H341" s="1273"/>
      <c r="I341" s="1273"/>
      <c r="J341" s="1273"/>
      <c r="K341" s="1273"/>
      <c r="L341" s="1273"/>
      <c r="M341" s="490"/>
    </row>
    <row r="342" spans="1:13" ht="15.75" hidden="1">
      <c r="A342" s="913"/>
      <c r="B342" s="914"/>
      <c r="C342" s="1267"/>
      <c r="D342" s="1274" t="s">
        <v>207</v>
      </c>
      <c r="E342" s="1275"/>
      <c r="F342" s="1275"/>
      <c r="G342" s="1275"/>
      <c r="H342" s="1275"/>
      <c r="I342" s="1275"/>
      <c r="J342" s="1276"/>
      <c r="K342" s="1277" t="s">
        <v>208</v>
      </c>
      <c r="L342" s="1277" t="s">
        <v>209</v>
      </c>
      <c r="M342" s="487"/>
    </row>
    <row r="343" spans="1:13" ht="15.75" hidden="1">
      <c r="A343" s="913"/>
      <c r="B343" s="914"/>
      <c r="C343" s="1267"/>
      <c r="D343" s="1268" t="s">
        <v>37</v>
      </c>
      <c r="E343" s="1270" t="s">
        <v>7</v>
      </c>
      <c r="F343" s="1271"/>
      <c r="G343" s="1271"/>
      <c r="H343" s="1271"/>
      <c r="I343" s="1271"/>
      <c r="J343" s="1272"/>
      <c r="K343" s="1278"/>
      <c r="L343" s="1280"/>
      <c r="M343" s="487"/>
    </row>
    <row r="344" spans="1:16" ht="15.75" hidden="1">
      <c r="A344" s="1288"/>
      <c r="B344" s="1289"/>
      <c r="C344" s="1267"/>
      <c r="D344" s="1268"/>
      <c r="E344" s="493" t="s">
        <v>210</v>
      </c>
      <c r="F344" s="493" t="s">
        <v>211</v>
      </c>
      <c r="G344" s="493" t="s">
        <v>212</v>
      </c>
      <c r="H344" s="493" t="s">
        <v>213</v>
      </c>
      <c r="I344" s="493" t="s">
        <v>346</v>
      </c>
      <c r="J344" s="493" t="s">
        <v>214</v>
      </c>
      <c r="K344" s="1279"/>
      <c r="L344" s="1281"/>
      <c r="M344" s="1262" t="s">
        <v>502</v>
      </c>
      <c r="N344" s="1262"/>
      <c r="O344" s="1262"/>
      <c r="P344" s="1262"/>
    </row>
    <row r="345" spans="1:16" ht="15" hidden="1">
      <c r="A345" s="1263" t="s">
        <v>6</v>
      </c>
      <c r="B345" s="1264"/>
      <c r="C345" s="494">
        <v>1</v>
      </c>
      <c r="D345" s="495">
        <v>2</v>
      </c>
      <c r="E345" s="494">
        <v>3</v>
      </c>
      <c r="F345" s="495">
        <v>4</v>
      </c>
      <c r="G345" s="494">
        <v>5</v>
      </c>
      <c r="H345" s="495">
        <v>6</v>
      </c>
      <c r="I345" s="494">
        <v>7</v>
      </c>
      <c r="J345" s="495">
        <v>8</v>
      </c>
      <c r="K345" s="494">
        <v>9</v>
      </c>
      <c r="L345" s="495">
        <v>10</v>
      </c>
      <c r="M345" s="496" t="s">
        <v>503</v>
      </c>
      <c r="N345" s="497" t="s">
        <v>506</v>
      </c>
      <c r="O345" s="497" t="s">
        <v>504</v>
      </c>
      <c r="P345" s="497" t="s">
        <v>505</v>
      </c>
    </row>
    <row r="346" spans="1:16" ht="24.75" customHeight="1" hidden="1">
      <c r="A346" s="434" t="s">
        <v>0</v>
      </c>
      <c r="B346" s="435" t="s">
        <v>131</v>
      </c>
      <c r="C346" s="405">
        <f>C347+C348</f>
        <v>676031</v>
      </c>
      <c r="D346" s="405">
        <f aca="true" t="shared" si="75" ref="D346:L346">D347+D348</f>
        <v>216345</v>
      </c>
      <c r="E346" s="405">
        <f t="shared" si="75"/>
        <v>42086</v>
      </c>
      <c r="F346" s="405">
        <f t="shared" si="75"/>
        <v>0</v>
      </c>
      <c r="G346" s="405">
        <f t="shared" si="75"/>
        <v>127097</v>
      </c>
      <c r="H346" s="405">
        <f t="shared" si="75"/>
        <v>24743</v>
      </c>
      <c r="I346" s="405">
        <f t="shared" si="75"/>
        <v>3300</v>
      </c>
      <c r="J346" s="405">
        <f t="shared" si="75"/>
        <v>19119</v>
      </c>
      <c r="K346" s="405">
        <f t="shared" si="75"/>
        <v>0</v>
      </c>
      <c r="L346" s="405">
        <f t="shared" si="75"/>
        <v>459686</v>
      </c>
      <c r="M346" s="405" t="e">
        <f>'03'!#REF!+'04'!#REF!</f>
        <v>#REF!</v>
      </c>
      <c r="N346" s="405" t="e">
        <f>C346-M346</f>
        <v>#REF!</v>
      </c>
      <c r="O346" s="405" t="e">
        <f>'07'!#REF!</f>
        <v>#REF!</v>
      </c>
      <c r="P346" s="405" t="e">
        <f>C346-O346</f>
        <v>#REF!</v>
      </c>
    </row>
    <row r="347" spans="1:16" ht="24.75" customHeight="1" hidden="1">
      <c r="A347" s="437">
        <v>1</v>
      </c>
      <c r="B347" s="438" t="s">
        <v>132</v>
      </c>
      <c r="C347" s="405">
        <f>D347+K347+L347</f>
        <v>293359</v>
      </c>
      <c r="D347" s="405">
        <f>E347+F347+G347+H347+I347+J347</f>
        <v>146432</v>
      </c>
      <c r="E347" s="410">
        <v>17635</v>
      </c>
      <c r="F347" s="410"/>
      <c r="G347" s="410">
        <v>127097</v>
      </c>
      <c r="H347" s="410">
        <v>1700</v>
      </c>
      <c r="I347" s="410"/>
      <c r="J347" s="410"/>
      <c r="K347" s="410"/>
      <c r="L347" s="410">
        <v>146927</v>
      </c>
      <c r="M347" s="410" t="e">
        <f>'03'!#REF!+'04'!#REF!</f>
        <v>#REF!</v>
      </c>
      <c r="N347" s="410" t="e">
        <f aca="true" t="shared" si="76" ref="N347:N361">C347-M347</f>
        <v>#REF!</v>
      </c>
      <c r="O347" s="410" t="e">
        <f>'07'!#REF!</f>
        <v>#REF!</v>
      </c>
      <c r="P347" s="410" t="e">
        <f aca="true" t="shared" si="77" ref="P347:P361">C347-O347</f>
        <v>#REF!</v>
      </c>
    </row>
    <row r="348" spans="1:16" ht="24.75" customHeight="1" hidden="1">
      <c r="A348" s="437">
        <v>2</v>
      </c>
      <c r="B348" s="438" t="s">
        <v>133</v>
      </c>
      <c r="C348" s="405">
        <f>D348+K348+L348</f>
        <v>382672</v>
      </c>
      <c r="D348" s="405">
        <f>E348+F348+G348+H348+I348+J348</f>
        <v>69913</v>
      </c>
      <c r="E348" s="410">
        <v>24451</v>
      </c>
      <c r="F348" s="410"/>
      <c r="G348" s="410"/>
      <c r="H348" s="410">
        <v>23043</v>
      </c>
      <c r="I348" s="410">
        <v>3300</v>
      </c>
      <c r="J348" s="410">
        <v>19119</v>
      </c>
      <c r="K348" s="410"/>
      <c r="L348" s="410">
        <v>312759</v>
      </c>
      <c r="M348" s="410" t="e">
        <f>'03'!#REF!+'04'!#REF!</f>
        <v>#REF!</v>
      </c>
      <c r="N348" s="410" t="e">
        <f t="shared" si="76"/>
        <v>#REF!</v>
      </c>
      <c r="O348" s="410" t="e">
        <f>'07'!#REF!</f>
        <v>#REF!</v>
      </c>
      <c r="P348" s="410" t="e">
        <f t="shared" si="77"/>
        <v>#REF!</v>
      </c>
    </row>
    <row r="349" spans="1:16" ht="24.75" customHeight="1" hidden="1">
      <c r="A349" s="395" t="s">
        <v>1</v>
      </c>
      <c r="B349" s="396" t="s">
        <v>134</v>
      </c>
      <c r="C349" s="405">
        <f>D349+K349+L349</f>
        <v>75600</v>
      </c>
      <c r="D349" s="405">
        <f>E349+F349+G349+H349+I349+J349</f>
        <v>8470</v>
      </c>
      <c r="E349" s="410">
        <v>8470</v>
      </c>
      <c r="F349" s="410"/>
      <c r="G349" s="410"/>
      <c r="H349" s="410"/>
      <c r="I349" s="410"/>
      <c r="J349" s="410"/>
      <c r="K349" s="410"/>
      <c r="L349" s="410">
        <v>67130</v>
      </c>
      <c r="M349" s="410" t="e">
        <f>'03'!#REF!+'04'!#REF!</f>
        <v>#REF!</v>
      </c>
      <c r="N349" s="410" t="e">
        <f t="shared" si="76"/>
        <v>#REF!</v>
      </c>
      <c r="O349" s="410" t="e">
        <f>'07'!#REF!</f>
        <v>#REF!</v>
      </c>
      <c r="P349" s="410" t="e">
        <f t="shared" si="77"/>
        <v>#REF!</v>
      </c>
    </row>
    <row r="350" spans="1:16" ht="24.75" customHeight="1" hidden="1">
      <c r="A350" s="395" t="s">
        <v>9</v>
      </c>
      <c r="B350" s="396" t="s">
        <v>135</v>
      </c>
      <c r="C350" s="405">
        <f>D350+K350+L350</f>
        <v>0</v>
      </c>
      <c r="D350" s="405">
        <f>E350+F350+G350+H350+I350+J350</f>
        <v>0</v>
      </c>
      <c r="E350" s="410"/>
      <c r="F350" s="410"/>
      <c r="G350" s="410"/>
      <c r="H350" s="410"/>
      <c r="I350" s="410"/>
      <c r="J350" s="410"/>
      <c r="K350" s="410"/>
      <c r="L350" s="410"/>
      <c r="M350" s="410" t="e">
        <f>'03'!#REF!+'04'!#REF!</f>
        <v>#REF!</v>
      </c>
      <c r="N350" s="410" t="e">
        <f t="shared" si="76"/>
        <v>#REF!</v>
      </c>
      <c r="O350" s="410" t="e">
        <f>'07'!#REF!</f>
        <v>#REF!</v>
      </c>
      <c r="P350" s="410" t="e">
        <f t="shared" si="77"/>
        <v>#REF!</v>
      </c>
    </row>
    <row r="351" spans="1:16" ht="24.75" customHeight="1" hidden="1">
      <c r="A351" s="395" t="s">
        <v>136</v>
      </c>
      <c r="B351" s="396" t="s">
        <v>137</v>
      </c>
      <c r="C351" s="405">
        <f>C352+C361</f>
        <v>600431</v>
      </c>
      <c r="D351" s="405">
        <f aca="true" t="shared" si="78" ref="D351:L351">D352+D361</f>
        <v>207875</v>
      </c>
      <c r="E351" s="405">
        <f t="shared" si="78"/>
        <v>33616</v>
      </c>
      <c r="F351" s="405">
        <f t="shared" si="78"/>
        <v>0</v>
      </c>
      <c r="G351" s="405">
        <f t="shared" si="78"/>
        <v>127097</v>
      </c>
      <c r="H351" s="405">
        <f t="shared" si="78"/>
        <v>24743</v>
      </c>
      <c r="I351" s="405">
        <f t="shared" si="78"/>
        <v>3300</v>
      </c>
      <c r="J351" s="405">
        <f t="shared" si="78"/>
        <v>19119</v>
      </c>
      <c r="K351" s="405">
        <f t="shared" si="78"/>
        <v>0</v>
      </c>
      <c r="L351" s="405">
        <f t="shared" si="78"/>
        <v>392556</v>
      </c>
      <c r="M351" s="405" t="e">
        <f>'03'!#REF!+'04'!#REF!</f>
        <v>#REF!</v>
      </c>
      <c r="N351" s="405" t="e">
        <f t="shared" si="76"/>
        <v>#REF!</v>
      </c>
      <c r="O351" s="405" t="e">
        <f>'07'!#REF!</f>
        <v>#REF!</v>
      </c>
      <c r="P351" s="405" t="e">
        <f t="shared" si="77"/>
        <v>#REF!</v>
      </c>
    </row>
    <row r="352" spans="1:16" ht="24.75" customHeight="1" hidden="1">
      <c r="A352" s="395" t="s">
        <v>52</v>
      </c>
      <c r="B352" s="439" t="s">
        <v>138</v>
      </c>
      <c r="C352" s="405">
        <f>SUM(C353:C360)</f>
        <v>455899</v>
      </c>
      <c r="D352" s="405">
        <f aca="true" t="shared" si="79" ref="D352:L352">SUM(D353:D360)</f>
        <v>63343</v>
      </c>
      <c r="E352" s="405">
        <f t="shared" si="79"/>
        <v>16181</v>
      </c>
      <c r="F352" s="405">
        <f t="shared" si="79"/>
        <v>0</v>
      </c>
      <c r="G352" s="405">
        <f t="shared" si="79"/>
        <v>0</v>
      </c>
      <c r="H352" s="405">
        <f t="shared" si="79"/>
        <v>24743</v>
      </c>
      <c r="I352" s="405">
        <f t="shared" si="79"/>
        <v>3300</v>
      </c>
      <c r="J352" s="405">
        <f t="shared" si="79"/>
        <v>19119</v>
      </c>
      <c r="K352" s="405">
        <f t="shared" si="79"/>
        <v>0</v>
      </c>
      <c r="L352" s="405">
        <f t="shared" si="79"/>
        <v>392556</v>
      </c>
      <c r="M352" s="405" t="e">
        <f>'03'!#REF!+'04'!#REF!</f>
        <v>#REF!</v>
      </c>
      <c r="N352" s="405" t="e">
        <f t="shared" si="76"/>
        <v>#REF!</v>
      </c>
      <c r="O352" s="405" t="e">
        <f>'07'!#REF!</f>
        <v>#REF!</v>
      </c>
      <c r="P352" s="405" t="e">
        <f t="shared" si="77"/>
        <v>#REF!</v>
      </c>
    </row>
    <row r="353" spans="1:16" ht="24.75" customHeight="1" hidden="1">
      <c r="A353" s="437" t="s">
        <v>54</v>
      </c>
      <c r="B353" s="438" t="s">
        <v>139</v>
      </c>
      <c r="C353" s="405">
        <f aca="true" t="shared" si="80" ref="C353:C361">D353+K353+L353</f>
        <v>75443</v>
      </c>
      <c r="D353" s="405">
        <f aca="true" t="shared" si="81" ref="D353:D361">E353+F353+G353+H353+I353+J353</f>
        <v>61443</v>
      </c>
      <c r="E353" s="410">
        <v>15981</v>
      </c>
      <c r="F353" s="410"/>
      <c r="G353" s="410"/>
      <c r="H353" s="410">
        <v>23043</v>
      </c>
      <c r="I353" s="410">
        <v>3300</v>
      </c>
      <c r="J353" s="410">
        <v>19119</v>
      </c>
      <c r="K353" s="410"/>
      <c r="L353" s="410">
        <v>14000</v>
      </c>
      <c r="M353" s="410" t="e">
        <f>'03'!#REF!+'04'!#REF!</f>
        <v>#REF!</v>
      </c>
      <c r="N353" s="410" t="e">
        <f t="shared" si="76"/>
        <v>#REF!</v>
      </c>
      <c r="O353" s="410" t="e">
        <f>'07'!#REF!</f>
        <v>#REF!</v>
      </c>
      <c r="P353" s="410" t="e">
        <f t="shared" si="77"/>
        <v>#REF!</v>
      </c>
    </row>
    <row r="354" spans="1:16" ht="24.75" customHeight="1" hidden="1">
      <c r="A354" s="437" t="s">
        <v>55</v>
      </c>
      <c r="B354" s="438" t="s">
        <v>140</v>
      </c>
      <c r="C354" s="405">
        <f t="shared" si="80"/>
        <v>0</v>
      </c>
      <c r="D354" s="405">
        <f t="shared" si="81"/>
        <v>0</v>
      </c>
      <c r="E354" s="410"/>
      <c r="F354" s="410"/>
      <c r="G354" s="410"/>
      <c r="H354" s="410"/>
      <c r="I354" s="410"/>
      <c r="J354" s="410"/>
      <c r="K354" s="410"/>
      <c r="L354" s="410"/>
      <c r="M354" s="410" t="e">
        <f>'03'!#REF!+'04'!#REF!</f>
        <v>#REF!</v>
      </c>
      <c r="N354" s="410" t="e">
        <f t="shared" si="76"/>
        <v>#REF!</v>
      </c>
      <c r="O354" s="410" t="e">
        <f>'07'!#REF!</f>
        <v>#REF!</v>
      </c>
      <c r="P354" s="410" t="e">
        <f t="shared" si="77"/>
        <v>#REF!</v>
      </c>
    </row>
    <row r="355" spans="1:16" ht="24.75" customHeight="1" hidden="1">
      <c r="A355" s="437" t="s">
        <v>141</v>
      </c>
      <c r="B355" s="438" t="s">
        <v>202</v>
      </c>
      <c r="C355" s="405">
        <f t="shared" si="80"/>
        <v>0</v>
      </c>
      <c r="D355" s="405">
        <f t="shared" si="81"/>
        <v>0</v>
      </c>
      <c r="E355" s="410"/>
      <c r="F355" s="410"/>
      <c r="G355" s="410"/>
      <c r="H355" s="410"/>
      <c r="I355" s="410"/>
      <c r="J355" s="410"/>
      <c r="K355" s="410"/>
      <c r="L355" s="410"/>
      <c r="M355" s="410" t="e">
        <f>'03'!#REF!</f>
        <v>#REF!</v>
      </c>
      <c r="N355" s="410" t="e">
        <f t="shared" si="76"/>
        <v>#REF!</v>
      </c>
      <c r="O355" s="410" t="e">
        <f>'07'!#REF!</f>
        <v>#REF!</v>
      </c>
      <c r="P355" s="410" t="e">
        <f t="shared" si="77"/>
        <v>#REF!</v>
      </c>
    </row>
    <row r="356" spans="1:16" ht="24.75" customHeight="1" hidden="1">
      <c r="A356" s="437" t="s">
        <v>143</v>
      </c>
      <c r="B356" s="438" t="s">
        <v>142</v>
      </c>
      <c r="C356" s="405">
        <f t="shared" si="80"/>
        <v>253354</v>
      </c>
      <c r="D356" s="405">
        <f t="shared" si="81"/>
        <v>1900</v>
      </c>
      <c r="E356" s="410">
        <v>200</v>
      </c>
      <c r="F356" s="410"/>
      <c r="G356" s="410"/>
      <c r="H356" s="410">
        <v>1700</v>
      </c>
      <c r="I356" s="410"/>
      <c r="J356" s="410"/>
      <c r="K356" s="410"/>
      <c r="L356" s="410">
        <v>251454</v>
      </c>
      <c r="M356" s="410" t="e">
        <f>'03'!#REF!+'04'!#REF!</f>
        <v>#REF!</v>
      </c>
      <c r="N356" s="410" t="e">
        <f t="shared" si="76"/>
        <v>#REF!</v>
      </c>
      <c r="O356" s="410" t="e">
        <f>'07'!#REF!</f>
        <v>#REF!</v>
      </c>
      <c r="P356" s="410" t="e">
        <f t="shared" si="77"/>
        <v>#REF!</v>
      </c>
    </row>
    <row r="357" spans="1:16" ht="24.75" customHeight="1" hidden="1">
      <c r="A357" s="437" t="s">
        <v>145</v>
      </c>
      <c r="B357" s="438" t="s">
        <v>144</v>
      </c>
      <c r="C357" s="405">
        <f t="shared" si="80"/>
        <v>0</v>
      </c>
      <c r="D357" s="405">
        <f t="shared" si="81"/>
        <v>0</v>
      </c>
      <c r="E357" s="410"/>
      <c r="F357" s="410"/>
      <c r="G357" s="410"/>
      <c r="H357" s="410"/>
      <c r="I357" s="410"/>
      <c r="J357" s="410"/>
      <c r="K357" s="410"/>
      <c r="L357" s="410"/>
      <c r="M357" s="410" t="e">
        <f>'03'!#REF!+'04'!#REF!</f>
        <v>#REF!</v>
      </c>
      <c r="N357" s="410" t="e">
        <f t="shared" si="76"/>
        <v>#REF!</v>
      </c>
      <c r="O357" s="410" t="e">
        <f>'07'!#REF!</f>
        <v>#REF!</v>
      </c>
      <c r="P357" s="410" t="e">
        <f t="shared" si="77"/>
        <v>#REF!</v>
      </c>
    </row>
    <row r="358" spans="1:16" ht="24.75" customHeight="1" hidden="1">
      <c r="A358" s="437" t="s">
        <v>147</v>
      </c>
      <c r="B358" s="438" t="s">
        <v>146</v>
      </c>
      <c r="C358" s="405">
        <f t="shared" si="80"/>
        <v>0</v>
      </c>
      <c r="D358" s="405">
        <f t="shared" si="81"/>
        <v>0</v>
      </c>
      <c r="E358" s="410"/>
      <c r="F358" s="410"/>
      <c r="G358" s="410"/>
      <c r="H358" s="410"/>
      <c r="I358" s="410"/>
      <c r="J358" s="410"/>
      <c r="K358" s="410"/>
      <c r="L358" s="410"/>
      <c r="M358" s="410" t="e">
        <f>'03'!#REF!+'04'!#REF!</f>
        <v>#REF!</v>
      </c>
      <c r="N358" s="410" t="e">
        <f t="shared" si="76"/>
        <v>#REF!</v>
      </c>
      <c r="O358" s="410" t="e">
        <f>'07'!#REF!</f>
        <v>#REF!</v>
      </c>
      <c r="P358" s="410" t="e">
        <f t="shared" si="77"/>
        <v>#REF!</v>
      </c>
    </row>
    <row r="359" spans="1:16" ht="24.75" customHeight="1" hidden="1">
      <c r="A359" s="437" t="s">
        <v>149</v>
      </c>
      <c r="B359" s="440" t="s">
        <v>148</v>
      </c>
      <c r="C359" s="405">
        <f t="shared" si="80"/>
        <v>0</v>
      </c>
      <c r="D359" s="405">
        <f t="shared" si="81"/>
        <v>0</v>
      </c>
      <c r="E359" s="410"/>
      <c r="F359" s="410"/>
      <c r="G359" s="410"/>
      <c r="H359" s="410"/>
      <c r="I359" s="410"/>
      <c r="J359" s="410"/>
      <c r="K359" s="410"/>
      <c r="L359" s="410"/>
      <c r="M359" s="410" t="e">
        <f>'03'!#REF!+'04'!#REF!</f>
        <v>#REF!</v>
      </c>
      <c r="N359" s="410" t="e">
        <f t="shared" si="76"/>
        <v>#REF!</v>
      </c>
      <c r="O359" s="410" t="e">
        <f>'07'!#REF!</f>
        <v>#REF!</v>
      </c>
      <c r="P359" s="410" t="e">
        <f t="shared" si="77"/>
        <v>#REF!</v>
      </c>
    </row>
    <row r="360" spans="1:16" ht="24.75" customHeight="1" hidden="1">
      <c r="A360" s="437" t="s">
        <v>186</v>
      </c>
      <c r="B360" s="438" t="s">
        <v>150</v>
      </c>
      <c r="C360" s="405">
        <f t="shared" si="80"/>
        <v>127102</v>
      </c>
      <c r="D360" s="405">
        <f t="shared" si="81"/>
        <v>0</v>
      </c>
      <c r="E360" s="410"/>
      <c r="F360" s="410"/>
      <c r="G360" s="410"/>
      <c r="H360" s="410"/>
      <c r="I360" s="410"/>
      <c r="J360" s="410"/>
      <c r="K360" s="410"/>
      <c r="L360" s="410">
        <v>127102</v>
      </c>
      <c r="M360" s="410" t="e">
        <f>'03'!#REF!+'04'!#REF!</f>
        <v>#REF!</v>
      </c>
      <c r="N360" s="410" t="e">
        <f t="shared" si="76"/>
        <v>#REF!</v>
      </c>
      <c r="O360" s="410" t="e">
        <f>'07'!#REF!</f>
        <v>#REF!</v>
      </c>
      <c r="P360" s="410" t="e">
        <f t="shared" si="77"/>
        <v>#REF!</v>
      </c>
    </row>
    <row r="361" spans="1:16" ht="24.75" customHeight="1" hidden="1">
      <c r="A361" s="395" t="s">
        <v>53</v>
      </c>
      <c r="B361" s="396" t="s">
        <v>151</v>
      </c>
      <c r="C361" s="405">
        <f t="shared" si="80"/>
        <v>144532</v>
      </c>
      <c r="D361" s="405">
        <f t="shared" si="81"/>
        <v>144532</v>
      </c>
      <c r="E361" s="410">
        <v>17435</v>
      </c>
      <c r="F361" s="410"/>
      <c r="G361" s="410">
        <v>127097</v>
      </c>
      <c r="H361" s="410"/>
      <c r="I361" s="410"/>
      <c r="J361" s="410"/>
      <c r="K361" s="410"/>
      <c r="L361" s="410"/>
      <c r="M361" s="405" t="e">
        <f>'03'!#REF!+'04'!#REF!</f>
        <v>#REF!</v>
      </c>
      <c r="N361" s="405" t="e">
        <f t="shared" si="76"/>
        <v>#REF!</v>
      </c>
      <c r="O361" s="405" t="e">
        <f>'07'!#REF!</f>
        <v>#REF!</v>
      </c>
      <c r="P361" s="405" t="e">
        <f t="shared" si="77"/>
        <v>#REF!</v>
      </c>
    </row>
    <row r="362" spans="1:16" ht="24.75" customHeight="1" hidden="1">
      <c r="A362" s="472" t="s">
        <v>76</v>
      </c>
      <c r="B362" s="501" t="s">
        <v>215</v>
      </c>
      <c r="C362" s="485">
        <f>(C353+C354+C355)/C352</f>
        <v>0.16548182821195045</v>
      </c>
      <c r="D362" s="397">
        <f aca="true" t="shared" si="82" ref="D362:L362">(D353+D354+D355)/D352</f>
        <v>0.9700045782485831</v>
      </c>
      <c r="E362" s="420">
        <f t="shared" si="82"/>
        <v>0.9876398244855077</v>
      </c>
      <c r="F362" s="420" t="e">
        <f t="shared" si="82"/>
        <v>#DIV/0!</v>
      </c>
      <c r="G362" s="420" t="e">
        <f t="shared" si="82"/>
        <v>#DIV/0!</v>
      </c>
      <c r="H362" s="420">
        <f t="shared" si="82"/>
        <v>0.9312936992280645</v>
      </c>
      <c r="I362" s="420">
        <f t="shared" si="82"/>
        <v>1</v>
      </c>
      <c r="J362" s="420">
        <f t="shared" si="82"/>
        <v>1</v>
      </c>
      <c r="K362" s="420" t="e">
        <f t="shared" si="82"/>
        <v>#DIV/0!</v>
      </c>
      <c r="L362" s="420">
        <f t="shared" si="82"/>
        <v>0.03566370148462895</v>
      </c>
      <c r="M362" s="431"/>
      <c r="N362" s="502"/>
      <c r="O362" s="502"/>
      <c r="P362" s="502"/>
    </row>
    <row r="363" spans="1:16" ht="17.25" hidden="1">
      <c r="A363" s="1265" t="s">
        <v>500</v>
      </c>
      <c r="B363" s="1265"/>
      <c r="C363" s="410">
        <f>C346-C349-C350-C351</f>
        <v>0</v>
      </c>
      <c r="D363" s="410">
        <f aca="true" t="shared" si="83" ref="D363:L363">D346-D349-D350-D351</f>
        <v>0</v>
      </c>
      <c r="E363" s="410">
        <f t="shared" si="83"/>
        <v>0</v>
      </c>
      <c r="F363" s="410">
        <f t="shared" si="83"/>
        <v>0</v>
      </c>
      <c r="G363" s="410">
        <f t="shared" si="83"/>
        <v>0</v>
      </c>
      <c r="H363" s="410">
        <f t="shared" si="83"/>
        <v>0</v>
      </c>
      <c r="I363" s="410">
        <f t="shared" si="83"/>
        <v>0</v>
      </c>
      <c r="J363" s="410">
        <f t="shared" si="83"/>
        <v>0</v>
      </c>
      <c r="K363" s="410">
        <f t="shared" si="83"/>
        <v>0</v>
      </c>
      <c r="L363" s="410">
        <f t="shared" si="83"/>
        <v>0</v>
      </c>
      <c r="M363" s="431"/>
      <c r="N363" s="502"/>
      <c r="O363" s="502"/>
      <c r="P363" s="502"/>
    </row>
    <row r="364" spans="1:16" ht="17.25" hidden="1">
      <c r="A364" s="1260" t="s">
        <v>501</v>
      </c>
      <c r="B364" s="1260"/>
      <c r="C364" s="410">
        <f>C351-C352-C361</f>
        <v>0</v>
      </c>
      <c r="D364" s="410">
        <f aca="true" t="shared" si="84" ref="D364:L364">D351-D352-D361</f>
        <v>0</v>
      </c>
      <c r="E364" s="410">
        <f t="shared" si="84"/>
        <v>0</v>
      </c>
      <c r="F364" s="410">
        <f t="shared" si="84"/>
        <v>0</v>
      </c>
      <c r="G364" s="410">
        <f t="shared" si="84"/>
        <v>0</v>
      </c>
      <c r="H364" s="410">
        <f t="shared" si="84"/>
        <v>0</v>
      </c>
      <c r="I364" s="410">
        <f t="shared" si="84"/>
        <v>0</v>
      </c>
      <c r="J364" s="410">
        <f t="shared" si="84"/>
        <v>0</v>
      </c>
      <c r="K364" s="410">
        <f t="shared" si="84"/>
        <v>0</v>
      </c>
      <c r="L364" s="410">
        <f t="shared" si="84"/>
        <v>0</v>
      </c>
      <c r="M364" s="431"/>
      <c r="N364" s="502"/>
      <c r="O364" s="502"/>
      <c r="P364" s="502"/>
    </row>
    <row r="365" spans="1:16" ht="18.75" hidden="1">
      <c r="A365" s="487"/>
      <c r="B365" s="503" t="s">
        <v>521</v>
      </c>
      <c r="C365" s="503"/>
      <c r="D365" s="475"/>
      <c r="E365" s="475"/>
      <c r="F365" s="475"/>
      <c r="G365" s="1257" t="s">
        <v>521</v>
      </c>
      <c r="H365" s="1257"/>
      <c r="I365" s="1257"/>
      <c r="J365" s="1257"/>
      <c r="K365" s="1257"/>
      <c r="L365" s="1257"/>
      <c r="M365" s="490"/>
      <c r="N365" s="490"/>
      <c r="O365" s="490"/>
      <c r="P365" s="490"/>
    </row>
    <row r="366" spans="1:16" ht="18.75" hidden="1">
      <c r="A366" s="1258" t="s">
        <v>4</v>
      </c>
      <c r="B366" s="1258"/>
      <c r="C366" s="1258"/>
      <c r="D366" s="1258"/>
      <c r="E366" s="475"/>
      <c r="F366" s="475"/>
      <c r="G366" s="504"/>
      <c r="H366" s="1259" t="s">
        <v>522</v>
      </c>
      <c r="I366" s="1259"/>
      <c r="J366" s="1259"/>
      <c r="K366" s="1259"/>
      <c r="L366" s="1259"/>
      <c r="M366" s="490"/>
      <c r="N366" s="490"/>
      <c r="O366" s="490"/>
      <c r="P366" s="490"/>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82" t="s">
        <v>33</v>
      </c>
      <c r="B379" s="1283"/>
      <c r="C379" s="486"/>
      <c r="D379" s="1284" t="s">
        <v>79</v>
      </c>
      <c r="E379" s="1284"/>
      <c r="F379" s="1284"/>
      <c r="G379" s="1284"/>
      <c r="H379" s="1284"/>
      <c r="I379" s="1284"/>
      <c r="J379" s="1284"/>
      <c r="K379" s="1285"/>
      <c r="L379" s="1285"/>
      <c r="M379" s="490"/>
    </row>
    <row r="380" spans="1:13" ht="16.5" hidden="1">
      <c r="A380" s="1250" t="s">
        <v>344</v>
      </c>
      <c r="B380" s="1250"/>
      <c r="C380" s="1250"/>
      <c r="D380" s="1284" t="s">
        <v>216</v>
      </c>
      <c r="E380" s="1284"/>
      <c r="F380" s="1284"/>
      <c r="G380" s="1284"/>
      <c r="H380" s="1284"/>
      <c r="I380" s="1284"/>
      <c r="J380" s="1284"/>
      <c r="K380" s="1286" t="s">
        <v>515</v>
      </c>
      <c r="L380" s="1286"/>
      <c r="M380" s="487"/>
    </row>
    <row r="381" spans="1:13" ht="16.5" hidden="1">
      <c r="A381" s="1250" t="s">
        <v>345</v>
      </c>
      <c r="B381" s="1250"/>
      <c r="C381" s="421"/>
      <c r="D381" s="1287" t="s">
        <v>11</v>
      </c>
      <c r="E381" s="1287"/>
      <c r="F381" s="1287"/>
      <c r="G381" s="1287"/>
      <c r="H381" s="1287"/>
      <c r="I381" s="1287"/>
      <c r="J381" s="1287"/>
      <c r="K381" s="1285"/>
      <c r="L381" s="1285"/>
      <c r="M381" s="490"/>
    </row>
    <row r="382" spans="1:13" ht="15.75" hidden="1">
      <c r="A382" s="442" t="s">
        <v>119</v>
      </c>
      <c r="B382" s="442"/>
      <c r="C382" s="427"/>
      <c r="D382" s="491"/>
      <c r="E382" s="491"/>
      <c r="F382" s="492"/>
      <c r="G382" s="492"/>
      <c r="H382" s="492"/>
      <c r="I382" s="492"/>
      <c r="J382" s="492"/>
      <c r="K382" s="1266"/>
      <c r="L382" s="1266"/>
      <c r="M382" s="487"/>
    </row>
    <row r="383" spans="1:13" ht="15.75" hidden="1">
      <c r="A383" s="491"/>
      <c r="B383" s="491" t="s">
        <v>94</v>
      </c>
      <c r="C383" s="410">
        <v>2566605</v>
      </c>
      <c r="D383" s="410">
        <v>891117</v>
      </c>
      <c r="E383" s="410">
        <v>322557</v>
      </c>
      <c r="F383" s="410"/>
      <c r="G383" s="410">
        <v>305560</v>
      </c>
      <c r="H383" s="410"/>
      <c r="I383" s="410">
        <v>263000</v>
      </c>
      <c r="J383" s="410"/>
      <c r="K383" s="410">
        <v>1675488</v>
      </c>
      <c r="L383" s="410"/>
      <c r="M383" s="487"/>
    </row>
    <row r="384" spans="1:13" ht="15.75" hidden="1">
      <c r="A384" s="911" t="s">
        <v>71</v>
      </c>
      <c r="B384" s="912"/>
      <c r="C384" s="1267" t="s">
        <v>38</v>
      </c>
      <c r="D384" s="1273" t="s">
        <v>339</v>
      </c>
      <c r="E384" s="1273"/>
      <c r="F384" s="1273"/>
      <c r="G384" s="1273"/>
      <c r="H384" s="1273"/>
      <c r="I384" s="1273"/>
      <c r="J384" s="1273"/>
      <c r="K384" s="1273"/>
      <c r="L384" s="1273"/>
      <c r="M384" s="490"/>
    </row>
    <row r="385" spans="1:13" ht="15.75" hidden="1">
      <c r="A385" s="913"/>
      <c r="B385" s="914"/>
      <c r="C385" s="1267"/>
      <c r="D385" s="1274" t="s">
        <v>207</v>
      </c>
      <c r="E385" s="1275"/>
      <c r="F385" s="1275"/>
      <c r="G385" s="1275"/>
      <c r="H385" s="1275"/>
      <c r="I385" s="1275"/>
      <c r="J385" s="1276"/>
      <c r="K385" s="1277" t="s">
        <v>208</v>
      </c>
      <c r="L385" s="1277" t="s">
        <v>209</v>
      </c>
      <c r="M385" s="487"/>
    </row>
    <row r="386" spans="1:13" ht="15.75" hidden="1">
      <c r="A386" s="913"/>
      <c r="B386" s="914"/>
      <c r="C386" s="1267"/>
      <c r="D386" s="1268" t="s">
        <v>37</v>
      </c>
      <c r="E386" s="1270" t="s">
        <v>7</v>
      </c>
      <c r="F386" s="1271"/>
      <c r="G386" s="1271"/>
      <c r="H386" s="1271"/>
      <c r="I386" s="1271"/>
      <c r="J386" s="1272"/>
      <c r="K386" s="1278"/>
      <c r="L386" s="1280"/>
      <c r="M386" s="487"/>
    </row>
    <row r="387" spans="1:16" ht="15.75" hidden="1">
      <c r="A387" s="1288"/>
      <c r="B387" s="1289"/>
      <c r="C387" s="1267"/>
      <c r="D387" s="1268"/>
      <c r="E387" s="493" t="s">
        <v>210</v>
      </c>
      <c r="F387" s="493" t="s">
        <v>211</v>
      </c>
      <c r="G387" s="493" t="s">
        <v>212</v>
      </c>
      <c r="H387" s="493" t="s">
        <v>213</v>
      </c>
      <c r="I387" s="493" t="s">
        <v>346</v>
      </c>
      <c r="J387" s="493" t="s">
        <v>214</v>
      </c>
      <c r="K387" s="1279"/>
      <c r="L387" s="1281"/>
      <c r="M387" s="1262" t="s">
        <v>502</v>
      </c>
      <c r="N387" s="1262"/>
      <c r="O387" s="1262"/>
      <c r="P387" s="1262"/>
    </row>
    <row r="388" spans="1:16" ht="15" hidden="1">
      <c r="A388" s="1263" t="s">
        <v>6</v>
      </c>
      <c r="B388" s="1264"/>
      <c r="C388" s="494">
        <v>1</v>
      </c>
      <c r="D388" s="495">
        <v>2</v>
      </c>
      <c r="E388" s="494">
        <v>3</v>
      </c>
      <c r="F388" s="495">
        <v>4</v>
      </c>
      <c r="G388" s="494">
        <v>5</v>
      </c>
      <c r="H388" s="495">
        <v>6</v>
      </c>
      <c r="I388" s="494">
        <v>7</v>
      </c>
      <c r="J388" s="495">
        <v>8</v>
      </c>
      <c r="K388" s="494">
        <v>9</v>
      </c>
      <c r="L388" s="495">
        <v>10</v>
      </c>
      <c r="M388" s="496" t="s">
        <v>503</v>
      </c>
      <c r="N388" s="497" t="s">
        <v>506</v>
      </c>
      <c r="O388" s="497" t="s">
        <v>504</v>
      </c>
      <c r="P388" s="497" t="s">
        <v>505</v>
      </c>
    </row>
    <row r="389" spans="1:16" ht="24.75" customHeight="1" hidden="1">
      <c r="A389" s="434" t="s">
        <v>0</v>
      </c>
      <c r="B389" s="435" t="s">
        <v>131</v>
      </c>
      <c r="C389" s="405">
        <f>C390+C391</f>
        <v>6961324</v>
      </c>
      <c r="D389" s="405">
        <f aca="true" t="shared" si="85" ref="D389:L389">D390+D391</f>
        <v>1160486</v>
      </c>
      <c r="E389" s="405">
        <f t="shared" si="85"/>
        <v>331649</v>
      </c>
      <c r="F389" s="405">
        <f t="shared" si="85"/>
        <v>0</v>
      </c>
      <c r="G389" s="405">
        <f t="shared" si="85"/>
        <v>382410</v>
      </c>
      <c r="H389" s="405">
        <f t="shared" si="85"/>
        <v>109701</v>
      </c>
      <c r="I389" s="405">
        <f t="shared" si="85"/>
        <v>278351</v>
      </c>
      <c r="J389" s="405">
        <f t="shared" si="85"/>
        <v>58375</v>
      </c>
      <c r="K389" s="405">
        <f t="shared" si="85"/>
        <v>0</v>
      </c>
      <c r="L389" s="405">
        <f t="shared" si="85"/>
        <v>5800838</v>
      </c>
      <c r="M389" s="405" t="e">
        <f>'03'!#REF!+'04'!#REF!</f>
        <v>#REF!</v>
      </c>
      <c r="N389" s="405" t="e">
        <f>C389-M389</f>
        <v>#REF!</v>
      </c>
      <c r="O389" s="405" t="e">
        <f>'07'!#REF!</f>
        <v>#REF!</v>
      </c>
      <c r="P389" s="405" t="e">
        <f>C389-O389</f>
        <v>#REF!</v>
      </c>
    </row>
    <row r="390" spans="1:16" ht="24.75" customHeight="1" hidden="1">
      <c r="A390" s="437">
        <v>1</v>
      </c>
      <c r="B390" s="438" t="s">
        <v>132</v>
      </c>
      <c r="C390" s="405">
        <f>D390+K390+L390</f>
        <v>2566605</v>
      </c>
      <c r="D390" s="405">
        <f>E390+F390+G390+H390+I390+J390</f>
        <v>891117</v>
      </c>
      <c r="E390" s="410">
        <v>322507</v>
      </c>
      <c r="F390" s="410">
        <v>0</v>
      </c>
      <c r="G390" s="410">
        <v>312410</v>
      </c>
      <c r="H390" s="410">
        <v>0</v>
      </c>
      <c r="I390" s="410">
        <v>256200</v>
      </c>
      <c r="J390" s="410">
        <v>0</v>
      </c>
      <c r="K390" s="410">
        <v>0</v>
      </c>
      <c r="L390" s="410">
        <v>1675488</v>
      </c>
      <c r="M390" s="410" t="e">
        <f>'03'!#REF!+'04'!#REF!</f>
        <v>#REF!</v>
      </c>
      <c r="N390" s="410" t="e">
        <f aca="true" t="shared" si="86" ref="N390:N404">C390-M390</f>
        <v>#REF!</v>
      </c>
      <c r="O390" s="410" t="e">
        <f>'07'!#REF!</f>
        <v>#REF!</v>
      </c>
      <c r="P390" s="410" t="e">
        <f aca="true" t="shared" si="87" ref="P390:P404">C390-O390</f>
        <v>#REF!</v>
      </c>
    </row>
    <row r="391" spans="1:16" ht="24.75" customHeight="1" hidden="1">
      <c r="A391" s="437">
        <v>2</v>
      </c>
      <c r="B391" s="438" t="s">
        <v>133</v>
      </c>
      <c r="C391" s="405">
        <f>D391+K391+L391</f>
        <v>4394719</v>
      </c>
      <c r="D391" s="405">
        <f>E391+F391+G391+H391+I391+J391</f>
        <v>269369</v>
      </c>
      <c r="E391" s="410">
        <v>9142</v>
      </c>
      <c r="F391" s="410">
        <v>0</v>
      </c>
      <c r="G391" s="410">
        <v>70000</v>
      </c>
      <c r="H391" s="410">
        <v>109701</v>
      </c>
      <c r="I391" s="410">
        <v>22151</v>
      </c>
      <c r="J391" s="410">
        <v>58375</v>
      </c>
      <c r="K391" s="410">
        <v>0</v>
      </c>
      <c r="L391" s="410">
        <v>4125350</v>
      </c>
      <c r="M391" s="410" t="e">
        <f>'03'!#REF!+'04'!#REF!</f>
        <v>#REF!</v>
      </c>
      <c r="N391" s="410" t="e">
        <f t="shared" si="86"/>
        <v>#REF!</v>
      </c>
      <c r="O391" s="410" t="e">
        <f>'07'!#REF!</f>
        <v>#REF!</v>
      </c>
      <c r="P391" s="410" t="e">
        <f t="shared" si="87"/>
        <v>#REF!</v>
      </c>
    </row>
    <row r="392" spans="1:16" ht="24.75" customHeight="1" hidden="1">
      <c r="A392" s="395" t="s">
        <v>1</v>
      </c>
      <c r="B392" s="396" t="s">
        <v>134</v>
      </c>
      <c r="C392" s="405">
        <f>D392+K392+L392</f>
        <v>950</v>
      </c>
      <c r="D392" s="405">
        <f>E392+F392+G392+H392+I392+J392</f>
        <v>950</v>
      </c>
      <c r="E392" s="410">
        <v>200</v>
      </c>
      <c r="F392" s="410">
        <v>0</v>
      </c>
      <c r="G392" s="410">
        <v>0</v>
      </c>
      <c r="H392" s="410">
        <v>0</v>
      </c>
      <c r="I392" s="410">
        <v>750</v>
      </c>
      <c r="J392" s="410">
        <v>0</v>
      </c>
      <c r="K392" s="410">
        <v>0</v>
      </c>
      <c r="L392" s="410">
        <v>0</v>
      </c>
      <c r="M392" s="410" t="e">
        <f>'03'!#REF!+'04'!#REF!</f>
        <v>#REF!</v>
      </c>
      <c r="N392" s="410" t="e">
        <f t="shared" si="86"/>
        <v>#REF!</v>
      </c>
      <c r="O392" s="410" t="e">
        <f>'07'!#REF!</f>
        <v>#REF!</v>
      </c>
      <c r="P392" s="410" t="e">
        <f t="shared" si="87"/>
        <v>#REF!</v>
      </c>
    </row>
    <row r="393" spans="1:16" ht="24.75" customHeight="1" hidden="1">
      <c r="A393" s="395" t="s">
        <v>9</v>
      </c>
      <c r="B393" s="396" t="s">
        <v>135</v>
      </c>
      <c r="C393" s="405">
        <f>D393+K393+L393</f>
        <v>0</v>
      </c>
      <c r="D393" s="405">
        <f>E393+F393+G393+H393+I393+J393</f>
        <v>0</v>
      </c>
      <c r="E393" s="410">
        <v>0</v>
      </c>
      <c r="F393" s="410">
        <v>0</v>
      </c>
      <c r="G393" s="410">
        <v>0</v>
      </c>
      <c r="H393" s="410">
        <v>0</v>
      </c>
      <c r="I393" s="410">
        <v>0</v>
      </c>
      <c r="J393" s="410">
        <v>0</v>
      </c>
      <c r="K393" s="410">
        <v>0</v>
      </c>
      <c r="L393" s="410">
        <v>0</v>
      </c>
      <c r="M393" s="410" t="e">
        <f>'03'!#REF!+'04'!#REF!</f>
        <v>#REF!</v>
      </c>
      <c r="N393" s="410" t="e">
        <f t="shared" si="86"/>
        <v>#REF!</v>
      </c>
      <c r="O393" s="410" t="e">
        <f>'07'!#REF!</f>
        <v>#REF!</v>
      </c>
      <c r="P393" s="410" t="e">
        <f t="shared" si="87"/>
        <v>#REF!</v>
      </c>
    </row>
    <row r="394" spans="1:16" ht="24.75" customHeight="1" hidden="1">
      <c r="A394" s="395" t="s">
        <v>136</v>
      </c>
      <c r="B394" s="396" t="s">
        <v>137</v>
      </c>
      <c r="C394" s="405">
        <f>C395+C404</f>
        <v>6960374</v>
      </c>
      <c r="D394" s="405">
        <f aca="true" t="shared" si="88" ref="D394:L394">D395+D404</f>
        <v>1159536</v>
      </c>
      <c r="E394" s="405">
        <f t="shared" si="88"/>
        <v>331449</v>
      </c>
      <c r="F394" s="405">
        <f t="shared" si="88"/>
        <v>0</v>
      </c>
      <c r="G394" s="405">
        <f t="shared" si="88"/>
        <v>382410</v>
      </c>
      <c r="H394" s="405">
        <f t="shared" si="88"/>
        <v>109701</v>
      </c>
      <c r="I394" s="405">
        <f t="shared" si="88"/>
        <v>277601</v>
      </c>
      <c r="J394" s="405">
        <f t="shared" si="88"/>
        <v>58375</v>
      </c>
      <c r="K394" s="405">
        <f t="shared" si="88"/>
        <v>0</v>
      </c>
      <c r="L394" s="405">
        <f t="shared" si="88"/>
        <v>5800838</v>
      </c>
      <c r="M394" s="405" t="e">
        <f>'03'!#REF!+'04'!#REF!</f>
        <v>#REF!</v>
      </c>
      <c r="N394" s="405" t="e">
        <f t="shared" si="86"/>
        <v>#REF!</v>
      </c>
      <c r="O394" s="405" t="e">
        <f>'07'!#REF!</f>
        <v>#REF!</v>
      </c>
      <c r="P394" s="405" t="e">
        <f t="shared" si="87"/>
        <v>#REF!</v>
      </c>
    </row>
    <row r="395" spans="1:16" ht="24.75" customHeight="1" hidden="1">
      <c r="A395" s="395" t="s">
        <v>52</v>
      </c>
      <c r="B395" s="439" t="s">
        <v>138</v>
      </c>
      <c r="C395" s="405">
        <f>SUM(C396:C403)</f>
        <v>6284923</v>
      </c>
      <c r="D395" s="405">
        <f aca="true" t="shared" si="89" ref="D395:L395">SUM(D396:D403)</f>
        <v>484085</v>
      </c>
      <c r="E395" s="405">
        <f t="shared" si="89"/>
        <v>254828</v>
      </c>
      <c r="F395" s="405">
        <f t="shared" si="89"/>
        <v>0</v>
      </c>
      <c r="G395" s="405">
        <f t="shared" si="89"/>
        <v>83280</v>
      </c>
      <c r="H395" s="405">
        <f t="shared" si="89"/>
        <v>1201</v>
      </c>
      <c r="I395" s="405">
        <f t="shared" si="89"/>
        <v>86401</v>
      </c>
      <c r="J395" s="405">
        <f t="shared" si="89"/>
        <v>58375</v>
      </c>
      <c r="K395" s="405">
        <f t="shared" si="89"/>
        <v>0</v>
      </c>
      <c r="L395" s="405">
        <f t="shared" si="89"/>
        <v>5800838</v>
      </c>
      <c r="M395" s="405" t="e">
        <f>'03'!#REF!+'04'!#REF!</f>
        <v>#REF!</v>
      </c>
      <c r="N395" s="405" t="e">
        <f t="shared" si="86"/>
        <v>#REF!</v>
      </c>
      <c r="O395" s="405" t="e">
        <f>'07'!#REF!</f>
        <v>#REF!</v>
      </c>
      <c r="P395" s="405" t="e">
        <f t="shared" si="87"/>
        <v>#REF!</v>
      </c>
    </row>
    <row r="396" spans="1:16" ht="24.75" customHeight="1" hidden="1">
      <c r="A396" s="437" t="s">
        <v>54</v>
      </c>
      <c r="B396" s="438" t="s">
        <v>139</v>
      </c>
      <c r="C396" s="405">
        <f aca="true" t="shared" si="90" ref="C396:C404">D396+K396+L396</f>
        <v>88177</v>
      </c>
      <c r="D396" s="405">
        <f aca="true" t="shared" si="91" ref="D396:D404">E396+F396+G396+H396+I396+J396</f>
        <v>75577</v>
      </c>
      <c r="E396" s="410">
        <v>4500</v>
      </c>
      <c r="F396" s="410">
        <v>0</v>
      </c>
      <c r="G396" s="410">
        <v>10000</v>
      </c>
      <c r="H396" s="410">
        <v>1201</v>
      </c>
      <c r="I396" s="410">
        <v>1501</v>
      </c>
      <c r="J396" s="410">
        <v>58375</v>
      </c>
      <c r="K396" s="410">
        <v>0</v>
      </c>
      <c r="L396" s="410">
        <v>12600</v>
      </c>
      <c r="M396" s="410" t="e">
        <f>'03'!#REF!+'04'!#REF!</f>
        <v>#REF!</v>
      </c>
      <c r="N396" s="410" t="e">
        <f t="shared" si="86"/>
        <v>#REF!</v>
      </c>
      <c r="O396" s="410" t="e">
        <f>'07'!#REF!</f>
        <v>#REF!</v>
      </c>
      <c r="P396" s="410" t="e">
        <f t="shared" si="87"/>
        <v>#REF!</v>
      </c>
    </row>
    <row r="397" spans="1:16" ht="24.75" customHeight="1" hidden="1">
      <c r="A397" s="437" t="s">
        <v>55</v>
      </c>
      <c r="B397" s="438" t="s">
        <v>140</v>
      </c>
      <c r="C397" s="405">
        <f t="shared" si="90"/>
        <v>0</v>
      </c>
      <c r="D397" s="405">
        <f t="shared" si="91"/>
        <v>0</v>
      </c>
      <c r="E397" s="410">
        <v>0</v>
      </c>
      <c r="F397" s="410">
        <v>0</v>
      </c>
      <c r="G397" s="410">
        <v>0</v>
      </c>
      <c r="H397" s="410">
        <v>0</v>
      </c>
      <c r="I397" s="410">
        <v>0</v>
      </c>
      <c r="J397" s="410">
        <v>0</v>
      </c>
      <c r="K397" s="410">
        <v>0</v>
      </c>
      <c r="L397" s="410">
        <v>0</v>
      </c>
      <c r="M397" s="410" t="e">
        <f>'03'!#REF!+'04'!#REF!</f>
        <v>#REF!</v>
      </c>
      <c r="N397" s="410" t="e">
        <f t="shared" si="86"/>
        <v>#REF!</v>
      </c>
      <c r="O397" s="410" t="e">
        <f>'07'!#REF!</f>
        <v>#REF!</v>
      </c>
      <c r="P397" s="410" t="e">
        <f t="shared" si="87"/>
        <v>#REF!</v>
      </c>
    </row>
    <row r="398" spans="1:16" ht="24.75" customHeight="1" hidden="1">
      <c r="A398" s="437" t="s">
        <v>141</v>
      </c>
      <c r="B398" s="438" t="s">
        <v>202</v>
      </c>
      <c r="C398" s="405">
        <f t="shared" si="90"/>
        <v>4500</v>
      </c>
      <c r="D398" s="405">
        <f t="shared" si="91"/>
        <v>4500</v>
      </c>
      <c r="E398" s="410">
        <v>0</v>
      </c>
      <c r="F398" s="410">
        <v>0</v>
      </c>
      <c r="G398" s="410">
        <v>4500</v>
      </c>
      <c r="H398" s="410">
        <v>0</v>
      </c>
      <c r="I398" s="410">
        <v>0</v>
      </c>
      <c r="J398" s="410">
        <v>0</v>
      </c>
      <c r="K398" s="410">
        <v>0</v>
      </c>
      <c r="L398" s="410">
        <v>0</v>
      </c>
      <c r="M398" s="410" t="e">
        <f>'03'!#REF!</f>
        <v>#REF!</v>
      </c>
      <c r="N398" s="410" t="e">
        <f t="shared" si="86"/>
        <v>#REF!</v>
      </c>
      <c r="O398" s="410" t="e">
        <f>'07'!#REF!</f>
        <v>#REF!</v>
      </c>
      <c r="P398" s="410" t="e">
        <f t="shared" si="87"/>
        <v>#REF!</v>
      </c>
    </row>
    <row r="399" spans="1:16" ht="24.75" customHeight="1" hidden="1">
      <c r="A399" s="437" t="s">
        <v>143</v>
      </c>
      <c r="B399" s="438" t="s">
        <v>142</v>
      </c>
      <c r="C399" s="405">
        <f t="shared" si="90"/>
        <v>4418051</v>
      </c>
      <c r="D399" s="405">
        <f t="shared" si="91"/>
        <v>108583</v>
      </c>
      <c r="E399" s="410">
        <v>10903</v>
      </c>
      <c r="F399" s="410">
        <v>0</v>
      </c>
      <c r="G399" s="410">
        <v>61780</v>
      </c>
      <c r="H399" s="410">
        <v>0</v>
      </c>
      <c r="I399" s="410">
        <v>35900</v>
      </c>
      <c r="J399" s="410">
        <v>0</v>
      </c>
      <c r="K399" s="410">
        <v>0</v>
      </c>
      <c r="L399" s="410">
        <v>4309468</v>
      </c>
      <c r="M399" s="410" t="e">
        <f>'03'!#REF!+'04'!#REF!</f>
        <v>#REF!</v>
      </c>
      <c r="N399" s="410" t="e">
        <f t="shared" si="86"/>
        <v>#REF!</v>
      </c>
      <c r="O399" s="410" t="e">
        <f>'07'!#REF!</f>
        <v>#REF!</v>
      </c>
      <c r="P399" s="410" t="e">
        <f t="shared" si="87"/>
        <v>#REF!</v>
      </c>
    </row>
    <row r="400" spans="1:16" ht="24.75" customHeight="1" hidden="1">
      <c r="A400" s="437" t="s">
        <v>145</v>
      </c>
      <c r="B400" s="438" t="s">
        <v>144</v>
      </c>
      <c r="C400" s="405">
        <f t="shared" si="90"/>
        <v>50472</v>
      </c>
      <c r="D400" s="405">
        <f t="shared" si="91"/>
        <v>50472</v>
      </c>
      <c r="E400" s="410">
        <v>1472</v>
      </c>
      <c r="F400" s="410">
        <v>0</v>
      </c>
      <c r="G400" s="410">
        <v>0</v>
      </c>
      <c r="H400" s="410">
        <v>0</v>
      </c>
      <c r="I400" s="410">
        <v>49000</v>
      </c>
      <c r="J400" s="410">
        <v>0</v>
      </c>
      <c r="K400" s="410">
        <v>0</v>
      </c>
      <c r="L400" s="410">
        <v>0</v>
      </c>
      <c r="M400" s="410" t="e">
        <f>'03'!#REF!+'04'!#REF!</f>
        <v>#REF!</v>
      </c>
      <c r="N400" s="410" t="e">
        <f t="shared" si="86"/>
        <v>#REF!</v>
      </c>
      <c r="O400" s="410" t="e">
        <f>'07'!#REF!</f>
        <v>#REF!</v>
      </c>
      <c r="P400" s="410" t="e">
        <f t="shared" si="87"/>
        <v>#REF!</v>
      </c>
    </row>
    <row r="401" spans="1:16" ht="24.75" customHeight="1" hidden="1">
      <c r="A401" s="437" t="s">
        <v>147</v>
      </c>
      <c r="B401" s="438" t="s">
        <v>146</v>
      </c>
      <c r="C401" s="405">
        <f t="shared" si="90"/>
        <v>0</v>
      </c>
      <c r="D401" s="405">
        <f t="shared" si="91"/>
        <v>0</v>
      </c>
      <c r="E401" s="410">
        <v>0</v>
      </c>
      <c r="F401" s="410">
        <v>0</v>
      </c>
      <c r="G401" s="410">
        <v>0</v>
      </c>
      <c r="H401" s="410">
        <v>0</v>
      </c>
      <c r="I401" s="410">
        <v>0</v>
      </c>
      <c r="J401" s="410">
        <v>0</v>
      </c>
      <c r="K401" s="410">
        <v>0</v>
      </c>
      <c r="L401" s="410">
        <v>0</v>
      </c>
      <c r="M401" s="410" t="e">
        <f>'03'!#REF!+'04'!#REF!</f>
        <v>#REF!</v>
      </c>
      <c r="N401" s="410" t="e">
        <f t="shared" si="86"/>
        <v>#REF!</v>
      </c>
      <c r="O401" s="410" t="e">
        <f>'07'!#REF!</f>
        <v>#REF!</v>
      </c>
      <c r="P401" s="410" t="e">
        <f t="shared" si="87"/>
        <v>#REF!</v>
      </c>
    </row>
    <row r="402" spans="1:16" ht="24.75" customHeight="1" hidden="1">
      <c r="A402" s="437" t="s">
        <v>149</v>
      </c>
      <c r="B402" s="440" t="s">
        <v>148</v>
      </c>
      <c r="C402" s="405">
        <f t="shared" si="90"/>
        <v>0</v>
      </c>
      <c r="D402" s="405">
        <f t="shared" si="91"/>
        <v>0</v>
      </c>
      <c r="E402" s="410">
        <v>0</v>
      </c>
      <c r="F402" s="410">
        <v>0</v>
      </c>
      <c r="G402" s="410">
        <v>0</v>
      </c>
      <c r="H402" s="410">
        <v>0</v>
      </c>
      <c r="I402" s="410">
        <v>0</v>
      </c>
      <c r="J402" s="410">
        <v>0</v>
      </c>
      <c r="K402" s="410">
        <v>0</v>
      </c>
      <c r="L402" s="410">
        <v>0</v>
      </c>
      <c r="M402" s="410" t="e">
        <f>'03'!#REF!+'04'!#REF!</f>
        <v>#REF!</v>
      </c>
      <c r="N402" s="410" t="e">
        <f t="shared" si="86"/>
        <v>#REF!</v>
      </c>
      <c r="O402" s="410" t="e">
        <f>'07'!#REF!</f>
        <v>#REF!</v>
      </c>
      <c r="P402" s="410" t="e">
        <f t="shared" si="87"/>
        <v>#REF!</v>
      </c>
    </row>
    <row r="403" spans="1:16" ht="24.75" customHeight="1" hidden="1">
      <c r="A403" s="437" t="s">
        <v>186</v>
      </c>
      <c r="B403" s="438" t="s">
        <v>150</v>
      </c>
      <c r="C403" s="405">
        <f t="shared" si="90"/>
        <v>1723723</v>
      </c>
      <c r="D403" s="405">
        <f t="shared" si="91"/>
        <v>244953</v>
      </c>
      <c r="E403" s="410">
        <v>237953</v>
      </c>
      <c r="F403" s="410">
        <v>0</v>
      </c>
      <c r="G403" s="410">
        <v>7000</v>
      </c>
      <c r="H403" s="410">
        <v>0</v>
      </c>
      <c r="I403" s="410">
        <v>0</v>
      </c>
      <c r="J403" s="410">
        <v>0</v>
      </c>
      <c r="K403" s="410">
        <v>0</v>
      </c>
      <c r="L403" s="410">
        <v>1478770</v>
      </c>
      <c r="M403" s="410" t="e">
        <f>'03'!#REF!+'04'!#REF!</f>
        <v>#REF!</v>
      </c>
      <c r="N403" s="410" t="e">
        <f t="shared" si="86"/>
        <v>#REF!</v>
      </c>
      <c r="O403" s="410" t="e">
        <f>'07'!#REF!</f>
        <v>#REF!</v>
      </c>
      <c r="P403" s="410" t="e">
        <f t="shared" si="87"/>
        <v>#REF!</v>
      </c>
    </row>
    <row r="404" spans="1:16" ht="24.75" customHeight="1" hidden="1">
      <c r="A404" s="395" t="s">
        <v>53</v>
      </c>
      <c r="B404" s="396" t="s">
        <v>151</v>
      </c>
      <c r="C404" s="405">
        <f t="shared" si="90"/>
        <v>675451</v>
      </c>
      <c r="D404" s="405">
        <f t="shared" si="91"/>
        <v>675451</v>
      </c>
      <c r="E404" s="410">
        <v>76621</v>
      </c>
      <c r="F404" s="410">
        <v>0</v>
      </c>
      <c r="G404" s="410">
        <v>299130</v>
      </c>
      <c r="H404" s="410">
        <v>108500</v>
      </c>
      <c r="I404" s="410">
        <v>191200</v>
      </c>
      <c r="J404" s="410">
        <v>0</v>
      </c>
      <c r="K404" s="410">
        <v>0</v>
      </c>
      <c r="L404" s="410">
        <v>0</v>
      </c>
      <c r="M404" s="405" t="e">
        <f>'03'!#REF!+'04'!#REF!</f>
        <v>#REF!</v>
      </c>
      <c r="N404" s="405" t="e">
        <f t="shared" si="86"/>
        <v>#REF!</v>
      </c>
      <c r="O404" s="405" t="e">
        <f>'07'!#REF!</f>
        <v>#REF!</v>
      </c>
      <c r="P404" s="405" t="e">
        <f t="shared" si="87"/>
        <v>#REF!</v>
      </c>
    </row>
    <row r="405" spans="1:16" ht="24.75" customHeight="1" hidden="1">
      <c r="A405" s="472" t="s">
        <v>76</v>
      </c>
      <c r="B405" s="501" t="s">
        <v>215</v>
      </c>
      <c r="C405" s="485">
        <f>(C396+C397+C398)/C395</f>
        <v>0.014745924492631016</v>
      </c>
      <c r="D405" s="397">
        <f aca="true" t="shared" si="92" ref="D405:L405">(D396+D397+D398)/D395</f>
        <v>0.16541929619798176</v>
      </c>
      <c r="E405" s="420">
        <f t="shared" si="92"/>
        <v>0.017658969971902617</v>
      </c>
      <c r="F405" s="420" t="e">
        <f t="shared" si="92"/>
        <v>#DIV/0!</v>
      </c>
      <c r="G405" s="420">
        <f t="shared" si="92"/>
        <v>0.17411143131604226</v>
      </c>
      <c r="H405" s="420">
        <f t="shared" si="92"/>
        <v>1</v>
      </c>
      <c r="I405" s="420">
        <f t="shared" si="92"/>
        <v>0.01737248411476719</v>
      </c>
      <c r="J405" s="420">
        <f t="shared" si="92"/>
        <v>1</v>
      </c>
      <c r="K405" s="420" t="e">
        <f t="shared" si="92"/>
        <v>#DIV/0!</v>
      </c>
      <c r="L405" s="420">
        <f t="shared" si="92"/>
        <v>0.0021720999621089227</v>
      </c>
      <c r="M405" s="431"/>
      <c r="N405" s="502"/>
      <c r="O405" s="502"/>
      <c r="P405" s="502"/>
    </row>
    <row r="406" spans="1:16" ht="17.25" hidden="1">
      <c r="A406" s="1265" t="s">
        <v>500</v>
      </c>
      <c r="B406" s="1265"/>
      <c r="C406" s="410">
        <f>C389-C392-C393-C394</f>
        <v>0</v>
      </c>
      <c r="D406" s="410">
        <f aca="true" t="shared" si="93" ref="D406:L406">D389-D392-D393-D394</f>
        <v>0</v>
      </c>
      <c r="E406" s="410">
        <f t="shared" si="93"/>
        <v>0</v>
      </c>
      <c r="F406" s="410">
        <f t="shared" si="93"/>
        <v>0</v>
      </c>
      <c r="G406" s="410">
        <f t="shared" si="93"/>
        <v>0</v>
      </c>
      <c r="H406" s="410">
        <f t="shared" si="93"/>
        <v>0</v>
      </c>
      <c r="I406" s="410">
        <f t="shared" si="93"/>
        <v>0</v>
      </c>
      <c r="J406" s="410">
        <f t="shared" si="93"/>
        <v>0</v>
      </c>
      <c r="K406" s="410">
        <f t="shared" si="93"/>
        <v>0</v>
      </c>
      <c r="L406" s="410">
        <f t="shared" si="93"/>
        <v>0</v>
      </c>
      <c r="M406" s="431"/>
      <c r="N406" s="502"/>
      <c r="O406" s="502"/>
      <c r="P406" s="502"/>
    </row>
    <row r="407" spans="1:16" ht="17.25" hidden="1">
      <c r="A407" s="1260" t="s">
        <v>501</v>
      </c>
      <c r="B407" s="1260"/>
      <c r="C407" s="410">
        <f>C394-C395-C404</f>
        <v>0</v>
      </c>
      <c r="D407" s="410">
        <f aca="true" t="shared" si="94" ref="D407:L407">D394-D395-D404</f>
        <v>0</v>
      </c>
      <c r="E407" s="410">
        <f t="shared" si="94"/>
        <v>0</v>
      </c>
      <c r="F407" s="410">
        <f t="shared" si="94"/>
        <v>0</v>
      </c>
      <c r="G407" s="410">
        <f t="shared" si="94"/>
        <v>0</v>
      </c>
      <c r="H407" s="410">
        <f t="shared" si="94"/>
        <v>0</v>
      </c>
      <c r="I407" s="410">
        <f t="shared" si="94"/>
        <v>0</v>
      </c>
      <c r="J407" s="410">
        <f t="shared" si="94"/>
        <v>0</v>
      </c>
      <c r="K407" s="410">
        <f t="shared" si="94"/>
        <v>0</v>
      </c>
      <c r="L407" s="410">
        <f t="shared" si="94"/>
        <v>0</v>
      </c>
      <c r="M407" s="431"/>
      <c r="N407" s="502"/>
      <c r="O407" s="502"/>
      <c r="P407" s="502"/>
    </row>
    <row r="408" spans="1:16" ht="18.75" hidden="1">
      <c r="A408" s="487"/>
      <c r="B408" s="503" t="s">
        <v>521</v>
      </c>
      <c r="C408" s="503"/>
      <c r="D408" s="475"/>
      <c r="E408" s="475"/>
      <c r="F408" s="475"/>
      <c r="G408" s="1257" t="s">
        <v>521</v>
      </c>
      <c r="H408" s="1257"/>
      <c r="I408" s="1257"/>
      <c r="J408" s="1257"/>
      <c r="K408" s="1257"/>
      <c r="L408" s="1257"/>
      <c r="M408" s="490"/>
      <c r="N408" s="490"/>
      <c r="O408" s="490"/>
      <c r="P408" s="490"/>
    </row>
    <row r="409" spans="1:16" ht="18.75" hidden="1">
      <c r="A409" s="1258" t="s">
        <v>4</v>
      </c>
      <c r="B409" s="1258"/>
      <c r="C409" s="1258"/>
      <c r="D409" s="1258"/>
      <c r="E409" s="475"/>
      <c r="F409" s="475"/>
      <c r="G409" s="504"/>
      <c r="H409" s="1259" t="s">
        <v>522</v>
      </c>
      <c r="I409" s="1259"/>
      <c r="J409" s="1259"/>
      <c r="K409" s="1259"/>
      <c r="L409" s="1259"/>
      <c r="M409" s="490"/>
      <c r="N409" s="490"/>
      <c r="O409" s="490"/>
      <c r="P409" s="490"/>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82" t="s">
        <v>33</v>
      </c>
      <c r="B426" s="1283"/>
      <c r="C426" s="486"/>
      <c r="D426" s="1284" t="s">
        <v>79</v>
      </c>
      <c r="E426" s="1284"/>
      <c r="F426" s="1284"/>
      <c r="G426" s="1284"/>
      <c r="H426" s="1284"/>
      <c r="I426" s="1284"/>
      <c r="J426" s="1284"/>
      <c r="K426" s="1285"/>
      <c r="L426" s="1285"/>
      <c r="M426" s="490"/>
    </row>
    <row r="427" spans="1:13" ht="16.5" hidden="1">
      <c r="A427" s="1250" t="s">
        <v>344</v>
      </c>
      <c r="B427" s="1250"/>
      <c r="C427" s="1250"/>
      <c r="D427" s="1284" t="s">
        <v>216</v>
      </c>
      <c r="E427" s="1284"/>
      <c r="F427" s="1284"/>
      <c r="G427" s="1284"/>
      <c r="H427" s="1284"/>
      <c r="I427" s="1284"/>
      <c r="J427" s="1284"/>
      <c r="K427" s="1286" t="s">
        <v>516</v>
      </c>
      <c r="L427" s="1286"/>
      <c r="M427" s="487"/>
    </row>
    <row r="428" spans="1:13" ht="16.5" hidden="1">
      <c r="A428" s="1250" t="s">
        <v>345</v>
      </c>
      <c r="B428" s="1250"/>
      <c r="C428" s="421"/>
      <c r="D428" s="1287" t="s">
        <v>11</v>
      </c>
      <c r="E428" s="1287"/>
      <c r="F428" s="1287"/>
      <c r="G428" s="1287"/>
      <c r="H428" s="1287"/>
      <c r="I428" s="1287"/>
      <c r="J428" s="1287"/>
      <c r="K428" s="1285"/>
      <c r="L428" s="1285"/>
      <c r="M428" s="490"/>
    </row>
    <row r="429" spans="1:13" ht="15.75" hidden="1">
      <c r="A429" s="442" t="s">
        <v>119</v>
      </c>
      <c r="B429" s="442"/>
      <c r="C429" s="427"/>
      <c r="D429" s="491"/>
      <c r="E429" s="491"/>
      <c r="F429" s="492"/>
      <c r="G429" s="492"/>
      <c r="H429" s="492"/>
      <c r="I429" s="492"/>
      <c r="J429" s="492"/>
      <c r="K429" s="1266"/>
      <c r="L429" s="1266"/>
      <c r="M429" s="487"/>
    </row>
    <row r="430" spans="1:13" ht="15.75" hidden="1">
      <c r="A430" s="491"/>
      <c r="B430" s="491" t="s">
        <v>94</v>
      </c>
      <c r="C430" s="491"/>
      <c r="D430" s="491"/>
      <c r="E430" s="491"/>
      <c r="F430" s="491"/>
      <c r="G430" s="491"/>
      <c r="H430" s="491"/>
      <c r="I430" s="491"/>
      <c r="J430" s="491"/>
      <c r="K430" s="1269"/>
      <c r="L430" s="1269"/>
      <c r="M430" s="487"/>
    </row>
    <row r="431" spans="1:13" ht="15.75" hidden="1">
      <c r="A431" s="911" t="s">
        <v>71</v>
      </c>
      <c r="B431" s="912"/>
      <c r="C431" s="1267" t="s">
        <v>38</v>
      </c>
      <c r="D431" s="1273" t="s">
        <v>339</v>
      </c>
      <c r="E431" s="1273"/>
      <c r="F431" s="1273"/>
      <c r="G431" s="1273"/>
      <c r="H431" s="1273"/>
      <c r="I431" s="1273"/>
      <c r="J431" s="1273"/>
      <c r="K431" s="1273"/>
      <c r="L431" s="1273"/>
      <c r="M431" s="490"/>
    </row>
    <row r="432" spans="1:13" ht="15.75" hidden="1">
      <c r="A432" s="913"/>
      <c r="B432" s="914"/>
      <c r="C432" s="1267"/>
      <c r="D432" s="1274" t="s">
        <v>207</v>
      </c>
      <c r="E432" s="1275"/>
      <c r="F432" s="1275"/>
      <c r="G432" s="1275"/>
      <c r="H432" s="1275"/>
      <c r="I432" s="1275"/>
      <c r="J432" s="1276"/>
      <c r="K432" s="1277" t="s">
        <v>208</v>
      </c>
      <c r="L432" s="1277" t="s">
        <v>209</v>
      </c>
      <c r="M432" s="487"/>
    </row>
    <row r="433" spans="1:13" ht="15.75" hidden="1">
      <c r="A433" s="913"/>
      <c r="B433" s="914"/>
      <c r="C433" s="1267"/>
      <c r="D433" s="1268" t="s">
        <v>37</v>
      </c>
      <c r="E433" s="1270" t="s">
        <v>7</v>
      </c>
      <c r="F433" s="1271"/>
      <c r="G433" s="1271"/>
      <c r="H433" s="1271"/>
      <c r="I433" s="1271"/>
      <c r="J433" s="1272"/>
      <c r="K433" s="1278"/>
      <c r="L433" s="1280"/>
      <c r="M433" s="487"/>
    </row>
    <row r="434" spans="1:16" ht="15.75" hidden="1">
      <c r="A434" s="1288"/>
      <c r="B434" s="1289"/>
      <c r="C434" s="1267"/>
      <c r="D434" s="1268"/>
      <c r="E434" s="493" t="s">
        <v>210</v>
      </c>
      <c r="F434" s="493" t="s">
        <v>211</v>
      </c>
      <c r="G434" s="493" t="s">
        <v>212</v>
      </c>
      <c r="H434" s="493" t="s">
        <v>213</v>
      </c>
      <c r="I434" s="493" t="s">
        <v>346</v>
      </c>
      <c r="J434" s="493" t="s">
        <v>214</v>
      </c>
      <c r="K434" s="1279"/>
      <c r="L434" s="1281"/>
      <c r="M434" s="1262" t="s">
        <v>502</v>
      </c>
      <c r="N434" s="1262"/>
      <c r="O434" s="1262"/>
      <c r="P434" s="1262"/>
    </row>
    <row r="435" spans="1:16" ht="15" hidden="1">
      <c r="A435" s="1263" t="s">
        <v>6</v>
      </c>
      <c r="B435" s="1264"/>
      <c r="C435" s="494">
        <v>1</v>
      </c>
      <c r="D435" s="495">
        <v>2</v>
      </c>
      <c r="E435" s="494">
        <v>3</v>
      </c>
      <c r="F435" s="495">
        <v>4</v>
      </c>
      <c r="G435" s="494">
        <v>5</v>
      </c>
      <c r="H435" s="495">
        <v>6</v>
      </c>
      <c r="I435" s="494">
        <v>7</v>
      </c>
      <c r="J435" s="495">
        <v>8</v>
      </c>
      <c r="K435" s="494">
        <v>9</v>
      </c>
      <c r="L435" s="495">
        <v>10</v>
      </c>
      <c r="M435" s="496" t="s">
        <v>503</v>
      </c>
      <c r="N435" s="497" t="s">
        <v>506</v>
      </c>
      <c r="O435" s="497" t="s">
        <v>504</v>
      </c>
      <c r="P435" s="497" t="s">
        <v>505</v>
      </c>
    </row>
    <row r="436" spans="1:16" ht="24.75" customHeight="1" hidden="1">
      <c r="A436" s="434" t="s">
        <v>0</v>
      </c>
      <c r="B436" s="435" t="s">
        <v>131</v>
      </c>
      <c r="C436" s="405">
        <f>C437+C438</f>
        <v>5449092</v>
      </c>
      <c r="D436" s="405">
        <f aca="true" t="shared" si="95" ref="D436:L436">D437+D438</f>
        <v>447871</v>
      </c>
      <c r="E436" s="405">
        <f t="shared" si="95"/>
        <v>262468</v>
      </c>
      <c r="F436" s="405">
        <f t="shared" si="95"/>
        <v>0</v>
      </c>
      <c r="G436" s="405">
        <f t="shared" si="95"/>
        <v>115140</v>
      </c>
      <c r="H436" s="405">
        <f t="shared" si="95"/>
        <v>16950</v>
      </c>
      <c r="I436" s="405">
        <f t="shared" si="95"/>
        <v>21311</v>
      </c>
      <c r="J436" s="405">
        <f t="shared" si="95"/>
        <v>32002</v>
      </c>
      <c r="K436" s="405">
        <f t="shared" si="95"/>
        <v>0</v>
      </c>
      <c r="L436" s="405">
        <f t="shared" si="95"/>
        <v>5001221</v>
      </c>
      <c r="M436" s="405" t="e">
        <f>'03'!#REF!+'04'!#REF!</f>
        <v>#REF!</v>
      </c>
      <c r="N436" s="405" t="e">
        <f>C436-M436</f>
        <v>#REF!</v>
      </c>
      <c r="O436" s="405" t="e">
        <f>'07'!#REF!</f>
        <v>#REF!</v>
      </c>
      <c r="P436" s="405" t="e">
        <f>C436-O436</f>
        <v>#REF!</v>
      </c>
    </row>
    <row r="437" spans="1:16" ht="24.75" customHeight="1" hidden="1">
      <c r="A437" s="437">
        <v>1</v>
      </c>
      <c r="B437" s="438" t="s">
        <v>132</v>
      </c>
      <c r="C437" s="405">
        <f>D437+K437+L437</f>
        <v>4888044</v>
      </c>
      <c r="D437" s="405">
        <f>E437+F437+G437+H437+I437+J437</f>
        <v>376330</v>
      </c>
      <c r="E437" s="410">
        <v>238379</v>
      </c>
      <c r="F437" s="410"/>
      <c r="G437" s="410">
        <v>115140</v>
      </c>
      <c r="H437" s="410">
        <v>1500</v>
      </c>
      <c r="I437" s="410">
        <v>21311</v>
      </c>
      <c r="J437" s="410"/>
      <c r="K437" s="410"/>
      <c r="L437" s="410">
        <v>4511714</v>
      </c>
      <c r="M437" s="410" t="e">
        <f>'03'!#REF!+'04'!#REF!</f>
        <v>#REF!</v>
      </c>
      <c r="N437" s="410" t="e">
        <f aca="true" t="shared" si="96" ref="N437:N451">C437-M437</f>
        <v>#REF!</v>
      </c>
      <c r="O437" s="410" t="e">
        <f>'07'!#REF!</f>
        <v>#REF!</v>
      </c>
      <c r="P437" s="410" t="e">
        <f aca="true" t="shared" si="97" ref="P437:P451">C437-O437</f>
        <v>#REF!</v>
      </c>
    </row>
    <row r="438" spans="1:16" ht="24.75" customHeight="1" hidden="1">
      <c r="A438" s="437">
        <v>2</v>
      </c>
      <c r="B438" s="438" t="s">
        <v>133</v>
      </c>
      <c r="C438" s="405">
        <f>D438+K438+L438</f>
        <v>561048</v>
      </c>
      <c r="D438" s="405">
        <f>E438+F438+G438+H438+I438+J438</f>
        <v>71541</v>
      </c>
      <c r="E438" s="410">
        <v>24089</v>
      </c>
      <c r="F438" s="410">
        <v>0</v>
      </c>
      <c r="G438" s="410">
        <v>0</v>
      </c>
      <c r="H438" s="410">
        <v>15450</v>
      </c>
      <c r="I438" s="410">
        <v>0</v>
      </c>
      <c r="J438" s="410">
        <v>32002</v>
      </c>
      <c r="K438" s="410">
        <v>0</v>
      </c>
      <c r="L438" s="410">
        <v>489507</v>
      </c>
      <c r="M438" s="410" t="e">
        <f>'03'!#REF!+'04'!#REF!</f>
        <v>#REF!</v>
      </c>
      <c r="N438" s="410" t="e">
        <f t="shared" si="96"/>
        <v>#REF!</v>
      </c>
      <c r="O438" s="410" t="e">
        <f>'07'!#REF!</f>
        <v>#REF!</v>
      </c>
      <c r="P438" s="410" t="e">
        <f t="shared" si="97"/>
        <v>#REF!</v>
      </c>
    </row>
    <row r="439" spans="1:16" ht="24.75" customHeight="1" hidden="1">
      <c r="A439" s="395" t="s">
        <v>1</v>
      </c>
      <c r="B439" s="396" t="s">
        <v>134</v>
      </c>
      <c r="C439" s="405">
        <f>D439+K439+L439</f>
        <v>200</v>
      </c>
      <c r="D439" s="405">
        <f>E439+F439+G439+H439+I439+J439</f>
        <v>200</v>
      </c>
      <c r="E439" s="410">
        <v>200</v>
      </c>
      <c r="F439" s="410">
        <v>0</v>
      </c>
      <c r="G439" s="410">
        <v>0</v>
      </c>
      <c r="H439" s="410">
        <v>0</v>
      </c>
      <c r="I439" s="410">
        <v>0</v>
      </c>
      <c r="J439" s="410">
        <v>0</v>
      </c>
      <c r="K439" s="410">
        <v>0</v>
      </c>
      <c r="L439" s="410">
        <v>0</v>
      </c>
      <c r="M439" s="410" t="e">
        <f>'03'!#REF!+'04'!#REF!</f>
        <v>#REF!</v>
      </c>
      <c r="N439" s="410" t="e">
        <f t="shared" si="96"/>
        <v>#REF!</v>
      </c>
      <c r="O439" s="410" t="e">
        <f>'07'!#REF!</f>
        <v>#REF!</v>
      </c>
      <c r="P439" s="410" t="e">
        <f t="shared" si="97"/>
        <v>#REF!</v>
      </c>
    </row>
    <row r="440" spans="1:16" ht="24.75" customHeight="1" hidden="1">
      <c r="A440" s="395" t="s">
        <v>9</v>
      </c>
      <c r="B440" s="396" t="s">
        <v>135</v>
      </c>
      <c r="C440" s="405">
        <f>D440+K440+L440</f>
        <v>0</v>
      </c>
      <c r="D440" s="405">
        <f>E440+F440+G440+H440+I440+J440</f>
        <v>0</v>
      </c>
      <c r="E440" s="410">
        <v>0</v>
      </c>
      <c r="F440" s="410">
        <v>0</v>
      </c>
      <c r="G440" s="410">
        <v>0</v>
      </c>
      <c r="H440" s="410">
        <v>0</v>
      </c>
      <c r="I440" s="410">
        <v>0</v>
      </c>
      <c r="J440" s="410">
        <v>0</v>
      </c>
      <c r="K440" s="410">
        <v>0</v>
      </c>
      <c r="L440" s="410">
        <v>0</v>
      </c>
      <c r="M440" s="410" t="e">
        <f>'03'!#REF!+'04'!#REF!</f>
        <v>#REF!</v>
      </c>
      <c r="N440" s="410" t="e">
        <f t="shared" si="96"/>
        <v>#REF!</v>
      </c>
      <c r="O440" s="410" t="e">
        <f>'07'!#REF!</f>
        <v>#REF!</v>
      </c>
      <c r="P440" s="410" t="e">
        <f t="shared" si="97"/>
        <v>#REF!</v>
      </c>
    </row>
    <row r="441" spans="1:16" ht="24.75" customHeight="1" hidden="1">
      <c r="A441" s="395" t="s">
        <v>136</v>
      </c>
      <c r="B441" s="396" t="s">
        <v>137</v>
      </c>
      <c r="C441" s="405">
        <f>C442+C451</f>
        <v>5448892</v>
      </c>
      <c r="D441" s="405">
        <f aca="true" t="shared" si="98" ref="D441:L441">D442+D451</f>
        <v>447671</v>
      </c>
      <c r="E441" s="405">
        <f t="shared" si="98"/>
        <v>262268</v>
      </c>
      <c r="F441" s="405">
        <f t="shared" si="98"/>
        <v>0</v>
      </c>
      <c r="G441" s="405">
        <f t="shared" si="98"/>
        <v>115140</v>
      </c>
      <c r="H441" s="405">
        <f t="shared" si="98"/>
        <v>16950</v>
      </c>
      <c r="I441" s="405">
        <f t="shared" si="98"/>
        <v>21311</v>
      </c>
      <c r="J441" s="405">
        <f t="shared" si="98"/>
        <v>32002</v>
      </c>
      <c r="K441" s="405">
        <f t="shared" si="98"/>
        <v>0</v>
      </c>
      <c r="L441" s="405">
        <f t="shared" si="98"/>
        <v>5001221</v>
      </c>
      <c r="M441" s="405" t="e">
        <f>'03'!#REF!+'04'!#REF!</f>
        <v>#REF!</v>
      </c>
      <c r="N441" s="405" t="e">
        <f t="shared" si="96"/>
        <v>#REF!</v>
      </c>
      <c r="O441" s="405" t="e">
        <f>'07'!#REF!</f>
        <v>#REF!</v>
      </c>
      <c r="P441" s="405" t="e">
        <f t="shared" si="97"/>
        <v>#REF!</v>
      </c>
    </row>
    <row r="442" spans="1:16" ht="24.75" customHeight="1" hidden="1">
      <c r="A442" s="395" t="s">
        <v>52</v>
      </c>
      <c r="B442" s="439" t="s">
        <v>138</v>
      </c>
      <c r="C442" s="405">
        <f>SUM(C443:C450)</f>
        <v>5109785</v>
      </c>
      <c r="D442" s="405">
        <f aca="true" t="shared" si="99" ref="D442:L442">SUM(D443:D450)</f>
        <v>108564</v>
      </c>
      <c r="E442" s="405">
        <f t="shared" si="99"/>
        <v>56612</v>
      </c>
      <c r="F442" s="405">
        <f t="shared" si="99"/>
        <v>0</v>
      </c>
      <c r="G442" s="405">
        <f t="shared" si="99"/>
        <v>4500</v>
      </c>
      <c r="H442" s="405">
        <f t="shared" si="99"/>
        <v>15450</v>
      </c>
      <c r="I442" s="405">
        <f t="shared" si="99"/>
        <v>0</v>
      </c>
      <c r="J442" s="405">
        <f t="shared" si="99"/>
        <v>32002</v>
      </c>
      <c r="K442" s="405">
        <f t="shared" si="99"/>
        <v>0</v>
      </c>
      <c r="L442" s="405">
        <f t="shared" si="99"/>
        <v>5001221</v>
      </c>
      <c r="M442" s="405" t="e">
        <f>'03'!#REF!+'04'!#REF!</f>
        <v>#REF!</v>
      </c>
      <c r="N442" s="405" t="e">
        <f t="shared" si="96"/>
        <v>#REF!</v>
      </c>
      <c r="O442" s="405" t="e">
        <f>'07'!#REF!</f>
        <v>#REF!</v>
      </c>
      <c r="P442" s="405" t="e">
        <f t="shared" si="97"/>
        <v>#REF!</v>
      </c>
    </row>
    <row r="443" spans="1:16" ht="24.75" customHeight="1" hidden="1">
      <c r="A443" s="437" t="s">
        <v>54</v>
      </c>
      <c r="B443" s="438" t="s">
        <v>139</v>
      </c>
      <c r="C443" s="405">
        <f aca="true" t="shared" si="100" ref="C443:C451">D443+K443+L443</f>
        <v>96608</v>
      </c>
      <c r="D443" s="405">
        <f aca="true" t="shared" si="101" ref="D443:D451">E443+F443+G443+H443+I443+J443</f>
        <v>53844</v>
      </c>
      <c r="E443" s="410">
        <v>9692</v>
      </c>
      <c r="F443" s="410">
        <v>0</v>
      </c>
      <c r="G443" s="410">
        <v>0</v>
      </c>
      <c r="H443" s="410">
        <v>12150</v>
      </c>
      <c r="I443" s="410">
        <v>0</v>
      </c>
      <c r="J443" s="410">
        <v>32002</v>
      </c>
      <c r="K443" s="410">
        <v>0</v>
      </c>
      <c r="L443" s="410">
        <v>42764</v>
      </c>
      <c r="M443" s="410" t="e">
        <f>'03'!#REF!+'04'!#REF!</f>
        <v>#REF!</v>
      </c>
      <c r="N443" s="410" t="e">
        <f t="shared" si="96"/>
        <v>#REF!</v>
      </c>
      <c r="O443" s="410" t="e">
        <f>'07'!#REF!</f>
        <v>#REF!</v>
      </c>
      <c r="P443" s="410" t="e">
        <f t="shared" si="97"/>
        <v>#REF!</v>
      </c>
    </row>
    <row r="444" spans="1:16" ht="24.75" customHeight="1" hidden="1">
      <c r="A444" s="437" t="s">
        <v>55</v>
      </c>
      <c r="B444" s="438" t="s">
        <v>140</v>
      </c>
      <c r="C444" s="405">
        <f t="shared" si="100"/>
        <v>0</v>
      </c>
      <c r="D444" s="405">
        <f t="shared" si="101"/>
        <v>0</v>
      </c>
      <c r="E444" s="410">
        <v>0</v>
      </c>
      <c r="F444" s="410">
        <v>0</v>
      </c>
      <c r="G444" s="410">
        <v>0</v>
      </c>
      <c r="H444" s="410">
        <v>0</v>
      </c>
      <c r="I444" s="410">
        <v>0</v>
      </c>
      <c r="J444" s="410">
        <v>0</v>
      </c>
      <c r="K444" s="410">
        <v>0</v>
      </c>
      <c r="L444" s="410">
        <v>0</v>
      </c>
      <c r="M444" s="410" t="e">
        <f>'03'!#REF!+'04'!#REF!</f>
        <v>#REF!</v>
      </c>
      <c r="N444" s="410" t="e">
        <f t="shared" si="96"/>
        <v>#REF!</v>
      </c>
      <c r="O444" s="410" t="e">
        <f>'07'!#REF!</f>
        <v>#REF!</v>
      </c>
      <c r="P444" s="410" t="e">
        <f t="shared" si="97"/>
        <v>#REF!</v>
      </c>
    </row>
    <row r="445" spans="1:16" ht="24.75" customHeight="1" hidden="1">
      <c r="A445" s="437" t="s">
        <v>141</v>
      </c>
      <c r="B445" s="438" t="s">
        <v>202</v>
      </c>
      <c r="C445" s="405">
        <f t="shared" si="100"/>
        <v>0</v>
      </c>
      <c r="D445" s="405">
        <f t="shared" si="101"/>
        <v>0</v>
      </c>
      <c r="E445" s="410">
        <v>0</v>
      </c>
      <c r="F445" s="410">
        <v>0</v>
      </c>
      <c r="G445" s="410">
        <v>0</v>
      </c>
      <c r="H445" s="410">
        <v>0</v>
      </c>
      <c r="I445" s="410">
        <v>0</v>
      </c>
      <c r="J445" s="410">
        <v>0</v>
      </c>
      <c r="K445" s="410">
        <v>0</v>
      </c>
      <c r="L445" s="410">
        <v>0</v>
      </c>
      <c r="M445" s="410" t="e">
        <f>'03'!#REF!</f>
        <v>#REF!</v>
      </c>
      <c r="N445" s="410" t="e">
        <f t="shared" si="96"/>
        <v>#REF!</v>
      </c>
      <c r="O445" s="410" t="e">
        <f>'07'!#REF!</f>
        <v>#REF!</v>
      </c>
      <c r="P445" s="410" t="e">
        <f t="shared" si="97"/>
        <v>#REF!</v>
      </c>
    </row>
    <row r="446" spans="1:16" ht="24.75" customHeight="1" hidden="1">
      <c r="A446" s="437" t="s">
        <v>143</v>
      </c>
      <c r="B446" s="438" t="s">
        <v>142</v>
      </c>
      <c r="C446" s="405">
        <f t="shared" si="100"/>
        <v>539464</v>
      </c>
      <c r="D446" s="405">
        <f t="shared" si="101"/>
        <v>54720</v>
      </c>
      <c r="E446" s="410">
        <v>46920</v>
      </c>
      <c r="F446" s="410"/>
      <c r="G446" s="410">
        <v>4500</v>
      </c>
      <c r="H446" s="410">
        <v>3300</v>
      </c>
      <c r="I446" s="410">
        <v>0</v>
      </c>
      <c r="J446" s="410">
        <v>0</v>
      </c>
      <c r="K446" s="410">
        <v>0</v>
      </c>
      <c r="L446" s="410">
        <v>484744</v>
      </c>
      <c r="M446" s="410" t="e">
        <f>'03'!#REF!+'04'!#REF!</f>
        <v>#REF!</v>
      </c>
      <c r="N446" s="410" t="e">
        <f t="shared" si="96"/>
        <v>#REF!</v>
      </c>
      <c r="O446" s="410" t="e">
        <f>'07'!#REF!</f>
        <v>#REF!</v>
      </c>
      <c r="P446" s="410" t="e">
        <f t="shared" si="97"/>
        <v>#REF!</v>
      </c>
    </row>
    <row r="447" spans="1:16" ht="24.75" customHeight="1" hidden="1">
      <c r="A447" s="437" t="s">
        <v>145</v>
      </c>
      <c r="B447" s="438" t="s">
        <v>144</v>
      </c>
      <c r="C447" s="405">
        <f t="shared" si="100"/>
        <v>1936348</v>
      </c>
      <c r="D447" s="405">
        <f t="shared" si="101"/>
        <v>0</v>
      </c>
      <c r="E447" s="410">
        <v>0</v>
      </c>
      <c r="F447" s="410">
        <v>0</v>
      </c>
      <c r="G447" s="410">
        <v>0</v>
      </c>
      <c r="H447" s="410">
        <v>0</v>
      </c>
      <c r="I447" s="410">
        <v>0</v>
      </c>
      <c r="J447" s="410">
        <v>0</v>
      </c>
      <c r="K447" s="410">
        <v>0</v>
      </c>
      <c r="L447" s="410">
        <v>1936348</v>
      </c>
      <c r="M447" s="410" t="e">
        <f>'03'!#REF!+'04'!#REF!</f>
        <v>#REF!</v>
      </c>
      <c r="N447" s="410" t="e">
        <f t="shared" si="96"/>
        <v>#REF!</v>
      </c>
      <c r="O447" s="410" t="e">
        <f>'07'!#REF!</f>
        <v>#REF!</v>
      </c>
      <c r="P447" s="410" t="e">
        <f t="shared" si="97"/>
        <v>#REF!</v>
      </c>
    </row>
    <row r="448" spans="1:16" ht="24.75" customHeight="1" hidden="1">
      <c r="A448" s="437" t="s">
        <v>147</v>
      </c>
      <c r="B448" s="438" t="s">
        <v>146</v>
      </c>
      <c r="C448" s="405">
        <f t="shared" si="100"/>
        <v>0</v>
      </c>
      <c r="D448" s="405">
        <f t="shared" si="101"/>
        <v>0</v>
      </c>
      <c r="E448" s="410">
        <v>0</v>
      </c>
      <c r="F448" s="410">
        <v>0</v>
      </c>
      <c r="G448" s="410">
        <v>0</v>
      </c>
      <c r="H448" s="410">
        <v>0</v>
      </c>
      <c r="I448" s="410">
        <v>0</v>
      </c>
      <c r="J448" s="410">
        <v>0</v>
      </c>
      <c r="K448" s="410">
        <v>0</v>
      </c>
      <c r="L448" s="410">
        <v>0</v>
      </c>
      <c r="M448" s="410" t="e">
        <f>'03'!#REF!+'04'!#REF!</f>
        <v>#REF!</v>
      </c>
      <c r="N448" s="410" t="e">
        <f t="shared" si="96"/>
        <v>#REF!</v>
      </c>
      <c r="O448" s="410" t="e">
        <f>'07'!#REF!</f>
        <v>#REF!</v>
      </c>
      <c r="P448" s="410" t="e">
        <f t="shared" si="97"/>
        <v>#REF!</v>
      </c>
    </row>
    <row r="449" spans="1:16" ht="24.75" customHeight="1" hidden="1">
      <c r="A449" s="437" t="s">
        <v>149</v>
      </c>
      <c r="B449" s="440" t="s">
        <v>148</v>
      </c>
      <c r="C449" s="405">
        <f t="shared" si="100"/>
        <v>0</v>
      </c>
      <c r="D449" s="405">
        <f t="shared" si="101"/>
        <v>0</v>
      </c>
      <c r="E449" s="410">
        <v>0</v>
      </c>
      <c r="F449" s="410">
        <v>0</v>
      </c>
      <c r="G449" s="410">
        <v>0</v>
      </c>
      <c r="H449" s="410">
        <v>0</v>
      </c>
      <c r="I449" s="410">
        <v>0</v>
      </c>
      <c r="J449" s="410">
        <v>0</v>
      </c>
      <c r="K449" s="410">
        <v>0</v>
      </c>
      <c r="L449" s="410">
        <v>0</v>
      </c>
      <c r="M449" s="410" t="e">
        <f>'03'!#REF!+'04'!#REF!</f>
        <v>#REF!</v>
      </c>
      <c r="N449" s="410" t="e">
        <f t="shared" si="96"/>
        <v>#REF!</v>
      </c>
      <c r="O449" s="410" t="e">
        <f>'07'!#REF!</f>
        <v>#REF!</v>
      </c>
      <c r="P449" s="410" t="e">
        <f t="shared" si="97"/>
        <v>#REF!</v>
      </c>
    </row>
    <row r="450" spans="1:16" ht="24.75" customHeight="1" hidden="1">
      <c r="A450" s="437" t="s">
        <v>186</v>
      </c>
      <c r="B450" s="438" t="s">
        <v>150</v>
      </c>
      <c r="C450" s="405">
        <f t="shared" si="100"/>
        <v>2537365</v>
      </c>
      <c r="D450" s="405">
        <f t="shared" si="101"/>
        <v>0</v>
      </c>
      <c r="E450" s="410">
        <v>0</v>
      </c>
      <c r="F450" s="410">
        <v>0</v>
      </c>
      <c r="G450" s="410">
        <v>0</v>
      </c>
      <c r="H450" s="410">
        <v>0</v>
      </c>
      <c r="I450" s="410">
        <v>0</v>
      </c>
      <c r="J450" s="410">
        <v>0</v>
      </c>
      <c r="K450" s="410">
        <v>0</v>
      </c>
      <c r="L450" s="410">
        <v>2537365</v>
      </c>
      <c r="M450" s="410" t="e">
        <f>'03'!#REF!+'04'!#REF!</f>
        <v>#REF!</v>
      </c>
      <c r="N450" s="410" t="e">
        <f t="shared" si="96"/>
        <v>#REF!</v>
      </c>
      <c r="O450" s="410" t="e">
        <f>'07'!#REF!</f>
        <v>#REF!</v>
      </c>
      <c r="P450" s="410" t="e">
        <f t="shared" si="97"/>
        <v>#REF!</v>
      </c>
    </row>
    <row r="451" spans="1:16" ht="24.75" customHeight="1" hidden="1">
      <c r="A451" s="395" t="s">
        <v>53</v>
      </c>
      <c r="B451" s="396" t="s">
        <v>151</v>
      </c>
      <c r="C451" s="405">
        <f t="shared" si="100"/>
        <v>339107</v>
      </c>
      <c r="D451" s="405">
        <f t="shared" si="101"/>
        <v>339107</v>
      </c>
      <c r="E451" s="410">
        <v>205656</v>
      </c>
      <c r="F451" s="410">
        <v>0</v>
      </c>
      <c r="G451" s="410">
        <v>110640</v>
      </c>
      <c r="H451" s="410">
        <v>1500</v>
      </c>
      <c r="I451" s="410">
        <v>21311</v>
      </c>
      <c r="J451" s="410">
        <v>0</v>
      </c>
      <c r="K451" s="410">
        <v>0</v>
      </c>
      <c r="L451" s="410">
        <v>0</v>
      </c>
      <c r="M451" s="405" t="e">
        <f>'03'!#REF!+'04'!#REF!</f>
        <v>#REF!</v>
      </c>
      <c r="N451" s="405" t="e">
        <f t="shared" si="96"/>
        <v>#REF!</v>
      </c>
      <c r="O451" s="405" t="e">
        <f>'07'!#REF!</f>
        <v>#REF!</v>
      </c>
      <c r="P451" s="405" t="e">
        <f t="shared" si="97"/>
        <v>#REF!</v>
      </c>
    </row>
    <row r="452" spans="1:16" ht="24.75" customHeight="1" hidden="1">
      <c r="A452" s="472" t="s">
        <v>76</v>
      </c>
      <c r="B452" s="501" t="s">
        <v>215</v>
      </c>
      <c r="C452" s="485">
        <f>(C443+C444+C445)/C442</f>
        <v>0.0189064706244979</v>
      </c>
      <c r="D452" s="397">
        <f aca="true" t="shared" si="102" ref="D452:L452">(D443+D444+D445)/D442</f>
        <v>0.4959655134298663</v>
      </c>
      <c r="E452" s="420">
        <f t="shared" si="102"/>
        <v>0.1712004522009468</v>
      </c>
      <c r="F452" s="420" t="e">
        <f t="shared" si="102"/>
        <v>#DIV/0!</v>
      </c>
      <c r="G452" s="420">
        <f t="shared" si="102"/>
        <v>0</v>
      </c>
      <c r="H452" s="420">
        <f t="shared" si="102"/>
        <v>0.7864077669902912</v>
      </c>
      <c r="I452" s="420" t="e">
        <f t="shared" si="102"/>
        <v>#DIV/0!</v>
      </c>
      <c r="J452" s="420">
        <f t="shared" si="102"/>
        <v>1</v>
      </c>
      <c r="K452" s="420" t="e">
        <f t="shared" si="102"/>
        <v>#DIV/0!</v>
      </c>
      <c r="L452" s="420">
        <f t="shared" si="102"/>
        <v>0.008550711916150077</v>
      </c>
      <c r="M452" s="431"/>
      <c r="N452" s="502"/>
      <c r="O452" s="502"/>
      <c r="P452" s="502"/>
    </row>
    <row r="453" spans="1:16" ht="17.25" hidden="1">
      <c r="A453" s="1265" t="s">
        <v>500</v>
      </c>
      <c r="B453" s="1265"/>
      <c r="C453" s="410">
        <f>C436-C439-C440-C441</f>
        <v>0</v>
      </c>
      <c r="D453" s="410">
        <f aca="true" t="shared" si="103" ref="D453:L453">D436-D439-D440-D441</f>
        <v>0</v>
      </c>
      <c r="E453" s="410">
        <f t="shared" si="103"/>
        <v>0</v>
      </c>
      <c r="F453" s="410">
        <f t="shared" si="103"/>
        <v>0</v>
      </c>
      <c r="G453" s="410">
        <f t="shared" si="103"/>
        <v>0</v>
      </c>
      <c r="H453" s="410">
        <f t="shared" si="103"/>
        <v>0</v>
      </c>
      <c r="I453" s="410">
        <f t="shared" si="103"/>
        <v>0</v>
      </c>
      <c r="J453" s="410">
        <f t="shared" si="103"/>
        <v>0</v>
      </c>
      <c r="K453" s="410">
        <f t="shared" si="103"/>
        <v>0</v>
      </c>
      <c r="L453" s="410">
        <f t="shared" si="103"/>
        <v>0</v>
      </c>
      <c r="M453" s="431"/>
      <c r="N453" s="502"/>
      <c r="O453" s="502"/>
      <c r="P453" s="502"/>
    </row>
    <row r="454" spans="1:16" ht="17.25" hidden="1">
      <c r="A454" s="1260" t="s">
        <v>501</v>
      </c>
      <c r="B454" s="1260"/>
      <c r="C454" s="410">
        <f>C441-C442-C451</f>
        <v>0</v>
      </c>
      <c r="D454" s="410">
        <f aca="true" t="shared" si="104" ref="D454:L454">D441-D442-D451</f>
        <v>0</v>
      </c>
      <c r="E454" s="410">
        <f t="shared" si="104"/>
        <v>0</v>
      </c>
      <c r="F454" s="410">
        <f t="shared" si="104"/>
        <v>0</v>
      </c>
      <c r="G454" s="410">
        <f t="shared" si="104"/>
        <v>0</v>
      </c>
      <c r="H454" s="410">
        <f t="shared" si="104"/>
        <v>0</v>
      </c>
      <c r="I454" s="410">
        <f t="shared" si="104"/>
        <v>0</v>
      </c>
      <c r="J454" s="410">
        <f t="shared" si="104"/>
        <v>0</v>
      </c>
      <c r="K454" s="410">
        <f t="shared" si="104"/>
        <v>0</v>
      </c>
      <c r="L454" s="410">
        <f t="shared" si="104"/>
        <v>0</v>
      </c>
      <c r="M454" s="431"/>
      <c r="N454" s="502"/>
      <c r="O454" s="502"/>
      <c r="P454" s="502"/>
    </row>
    <row r="455" spans="1:16" ht="18.75" hidden="1">
      <c r="A455" s="487"/>
      <c r="B455" s="503" t="s">
        <v>521</v>
      </c>
      <c r="C455" s="503"/>
      <c r="D455" s="475"/>
      <c r="E455" s="475"/>
      <c r="F455" s="475"/>
      <c r="G455" s="1257" t="s">
        <v>521</v>
      </c>
      <c r="H455" s="1257"/>
      <c r="I455" s="1257"/>
      <c r="J455" s="1257"/>
      <c r="K455" s="1257"/>
      <c r="L455" s="1257"/>
      <c r="M455" s="490"/>
      <c r="N455" s="490"/>
      <c r="O455" s="490"/>
      <c r="P455" s="490"/>
    </row>
    <row r="456" spans="1:16" ht="18.75" hidden="1">
      <c r="A456" s="1258" t="s">
        <v>4</v>
      </c>
      <c r="B456" s="1258"/>
      <c r="C456" s="1258"/>
      <c r="D456" s="1258"/>
      <c r="E456" s="475"/>
      <c r="F456" s="475"/>
      <c r="G456" s="504"/>
      <c r="H456" s="1259" t="s">
        <v>522</v>
      </c>
      <c r="I456" s="1259"/>
      <c r="J456" s="1259"/>
      <c r="K456" s="1259"/>
      <c r="L456" s="1259"/>
      <c r="M456" s="490"/>
      <c r="N456" s="490"/>
      <c r="O456" s="490"/>
      <c r="P456" s="490"/>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82" t="s">
        <v>33</v>
      </c>
      <c r="B468" s="1283"/>
      <c r="C468" s="486"/>
      <c r="D468" s="1284" t="s">
        <v>79</v>
      </c>
      <c r="E468" s="1284"/>
      <c r="F468" s="1284"/>
      <c r="G468" s="1284"/>
      <c r="H468" s="1284"/>
      <c r="I468" s="1284"/>
      <c r="J468" s="1284"/>
      <c r="K468" s="1285"/>
      <c r="L468" s="1285"/>
      <c r="M468" s="490"/>
    </row>
    <row r="469" spans="1:13" ht="16.5" hidden="1">
      <c r="A469" s="1250" t="s">
        <v>344</v>
      </c>
      <c r="B469" s="1250"/>
      <c r="C469" s="1250"/>
      <c r="D469" s="1284" t="s">
        <v>216</v>
      </c>
      <c r="E469" s="1284"/>
      <c r="F469" s="1284"/>
      <c r="G469" s="1284"/>
      <c r="H469" s="1284"/>
      <c r="I469" s="1284"/>
      <c r="J469" s="1284"/>
      <c r="K469" s="1286" t="s">
        <v>517</v>
      </c>
      <c r="L469" s="1286"/>
      <c r="M469" s="487"/>
    </row>
    <row r="470" spans="1:13" ht="16.5" hidden="1">
      <c r="A470" s="1250" t="s">
        <v>345</v>
      </c>
      <c r="B470" s="1250"/>
      <c r="C470" s="421"/>
      <c r="D470" s="1287" t="s">
        <v>11</v>
      </c>
      <c r="E470" s="1287"/>
      <c r="F470" s="1287"/>
      <c r="G470" s="1287"/>
      <c r="H470" s="1287"/>
      <c r="I470" s="1287"/>
      <c r="J470" s="1287"/>
      <c r="K470" s="1285"/>
      <c r="L470" s="1285"/>
      <c r="M470" s="490"/>
    </row>
    <row r="471" spans="1:13" ht="15.75" hidden="1">
      <c r="A471" s="442" t="s">
        <v>119</v>
      </c>
      <c r="B471" s="442"/>
      <c r="C471" s="427"/>
      <c r="D471" s="491"/>
      <c r="E471" s="491"/>
      <c r="F471" s="492"/>
      <c r="G471" s="492"/>
      <c r="H471" s="492"/>
      <c r="I471" s="492"/>
      <c r="J471" s="492"/>
      <c r="K471" s="1266"/>
      <c r="L471" s="1266"/>
      <c r="M471" s="487"/>
    </row>
    <row r="472" spans="1:13" ht="15.75" hidden="1">
      <c r="A472" s="491"/>
      <c r="B472" s="491" t="s">
        <v>94</v>
      </c>
      <c r="C472" s="491"/>
      <c r="D472" s="491"/>
      <c r="E472" s="491"/>
      <c r="F472" s="491"/>
      <c r="G472" s="491"/>
      <c r="H472" s="491"/>
      <c r="I472" s="491"/>
      <c r="J472" s="491"/>
      <c r="K472" s="1269"/>
      <c r="L472" s="1269"/>
      <c r="M472" s="487"/>
    </row>
    <row r="473" spans="1:13" ht="15.75" hidden="1">
      <c r="A473" s="911" t="s">
        <v>71</v>
      </c>
      <c r="B473" s="912"/>
      <c r="C473" s="1267" t="s">
        <v>38</v>
      </c>
      <c r="D473" s="1273" t="s">
        <v>339</v>
      </c>
      <c r="E473" s="1273"/>
      <c r="F473" s="1273"/>
      <c r="G473" s="1273"/>
      <c r="H473" s="1273"/>
      <c r="I473" s="1273"/>
      <c r="J473" s="1273"/>
      <c r="K473" s="1273"/>
      <c r="L473" s="1273"/>
      <c r="M473" s="490"/>
    </row>
    <row r="474" spans="1:13" ht="15.75" hidden="1">
      <c r="A474" s="913"/>
      <c r="B474" s="914"/>
      <c r="C474" s="1267"/>
      <c r="D474" s="1274" t="s">
        <v>207</v>
      </c>
      <c r="E474" s="1275"/>
      <c r="F474" s="1275"/>
      <c r="G474" s="1275"/>
      <c r="H474" s="1275"/>
      <c r="I474" s="1275"/>
      <c r="J474" s="1276"/>
      <c r="K474" s="1277" t="s">
        <v>208</v>
      </c>
      <c r="L474" s="1277" t="s">
        <v>209</v>
      </c>
      <c r="M474" s="487"/>
    </row>
    <row r="475" spans="1:13" ht="15.75" hidden="1">
      <c r="A475" s="913"/>
      <c r="B475" s="914"/>
      <c r="C475" s="1267"/>
      <c r="D475" s="1268" t="s">
        <v>37</v>
      </c>
      <c r="E475" s="1270" t="s">
        <v>7</v>
      </c>
      <c r="F475" s="1271"/>
      <c r="G475" s="1271"/>
      <c r="H475" s="1271"/>
      <c r="I475" s="1271"/>
      <c r="J475" s="1272"/>
      <c r="K475" s="1278"/>
      <c r="L475" s="1280"/>
      <c r="M475" s="487"/>
    </row>
    <row r="476" spans="1:16" ht="15.75" hidden="1">
      <c r="A476" s="1288"/>
      <c r="B476" s="1289"/>
      <c r="C476" s="1267"/>
      <c r="D476" s="1268"/>
      <c r="E476" s="493" t="s">
        <v>210</v>
      </c>
      <c r="F476" s="493" t="s">
        <v>211</v>
      </c>
      <c r="G476" s="493" t="s">
        <v>212</v>
      </c>
      <c r="H476" s="493" t="s">
        <v>213</v>
      </c>
      <c r="I476" s="493" t="s">
        <v>346</v>
      </c>
      <c r="J476" s="493" t="s">
        <v>214</v>
      </c>
      <c r="K476" s="1279"/>
      <c r="L476" s="1281"/>
      <c r="M476" s="1262" t="s">
        <v>502</v>
      </c>
      <c r="N476" s="1262"/>
      <c r="O476" s="1262"/>
      <c r="P476" s="1262"/>
    </row>
    <row r="477" spans="1:16" ht="15" hidden="1">
      <c r="A477" s="1263" t="s">
        <v>6</v>
      </c>
      <c r="B477" s="1264"/>
      <c r="C477" s="494">
        <v>1</v>
      </c>
      <c r="D477" s="495">
        <v>2</v>
      </c>
      <c r="E477" s="494">
        <v>3</v>
      </c>
      <c r="F477" s="495">
        <v>4</v>
      </c>
      <c r="G477" s="494">
        <v>5</v>
      </c>
      <c r="H477" s="495">
        <v>6</v>
      </c>
      <c r="I477" s="494">
        <v>7</v>
      </c>
      <c r="J477" s="495">
        <v>8</v>
      </c>
      <c r="K477" s="494">
        <v>9</v>
      </c>
      <c r="L477" s="495">
        <v>10</v>
      </c>
      <c r="M477" s="496" t="s">
        <v>503</v>
      </c>
      <c r="N477" s="497" t="s">
        <v>506</v>
      </c>
      <c r="O477" s="497" t="s">
        <v>504</v>
      </c>
      <c r="P477" s="497" t="s">
        <v>505</v>
      </c>
    </row>
    <row r="478" spans="1:16" ht="24.75" customHeight="1" hidden="1">
      <c r="A478" s="434" t="s">
        <v>0</v>
      </c>
      <c r="B478" s="435" t="s">
        <v>131</v>
      </c>
      <c r="C478" s="405">
        <f>C479+C480</f>
        <v>922525</v>
      </c>
      <c r="D478" s="405">
        <f aca="true" t="shared" si="105" ref="D478:L478">D479+D480</f>
        <v>186914</v>
      </c>
      <c r="E478" s="405">
        <f t="shared" si="105"/>
        <v>67241</v>
      </c>
      <c r="F478" s="405">
        <f t="shared" si="105"/>
        <v>0</v>
      </c>
      <c r="G478" s="405">
        <f t="shared" si="105"/>
        <v>33200</v>
      </c>
      <c r="H478" s="405">
        <f t="shared" si="105"/>
        <v>8506</v>
      </c>
      <c r="I478" s="405">
        <f t="shared" si="105"/>
        <v>63550</v>
      </c>
      <c r="J478" s="405">
        <f t="shared" si="105"/>
        <v>14417</v>
      </c>
      <c r="K478" s="405">
        <f t="shared" si="105"/>
        <v>28000</v>
      </c>
      <c r="L478" s="405">
        <f t="shared" si="105"/>
        <v>707611</v>
      </c>
      <c r="M478" s="405" t="e">
        <f>'03'!#REF!+'04'!#REF!</f>
        <v>#REF!</v>
      </c>
      <c r="N478" s="405" t="e">
        <f>C478-M478</f>
        <v>#REF!</v>
      </c>
      <c r="O478" s="405" t="e">
        <f>'07'!#REF!</f>
        <v>#REF!</v>
      </c>
      <c r="P478" s="405" t="e">
        <f>C478-O478</f>
        <v>#REF!</v>
      </c>
    </row>
    <row r="479" spans="1:16" ht="24.75" customHeight="1" hidden="1">
      <c r="A479" s="437">
        <v>1</v>
      </c>
      <c r="B479" s="438" t="s">
        <v>132</v>
      </c>
      <c r="C479" s="405">
        <f>D479+K479+L479</f>
        <v>642794</v>
      </c>
      <c r="D479" s="405">
        <f>E479+F479+G479+H479+I479+J479</f>
        <v>146594</v>
      </c>
      <c r="E479" s="410">
        <v>52394</v>
      </c>
      <c r="F479" s="410"/>
      <c r="G479" s="410">
        <v>33200</v>
      </c>
      <c r="H479" s="410"/>
      <c r="I479" s="410">
        <v>61000</v>
      </c>
      <c r="J479" s="410"/>
      <c r="K479" s="410"/>
      <c r="L479" s="410">
        <v>496200</v>
      </c>
      <c r="M479" s="410" t="e">
        <f>'03'!#REF!+'04'!#REF!</f>
        <v>#REF!</v>
      </c>
      <c r="N479" s="410" t="e">
        <f aca="true" t="shared" si="106" ref="N479:N493">C479-M479</f>
        <v>#REF!</v>
      </c>
      <c r="O479" s="410" t="e">
        <f>'07'!#REF!</f>
        <v>#REF!</v>
      </c>
      <c r="P479" s="410" t="e">
        <f aca="true" t="shared" si="107" ref="P479:P493">C479-O479</f>
        <v>#REF!</v>
      </c>
    </row>
    <row r="480" spans="1:16" ht="24.75" customHeight="1" hidden="1">
      <c r="A480" s="437">
        <v>2</v>
      </c>
      <c r="B480" s="438" t="s">
        <v>133</v>
      </c>
      <c r="C480" s="405">
        <f>D480+K480+L480</f>
        <v>279731</v>
      </c>
      <c r="D480" s="405">
        <f>E480+F480+G480+H480+I480+J480</f>
        <v>40320</v>
      </c>
      <c r="E480" s="410">
        <v>14847</v>
      </c>
      <c r="F480" s="410"/>
      <c r="G480" s="410"/>
      <c r="H480" s="410">
        <v>8506</v>
      </c>
      <c r="I480" s="410">
        <v>2550</v>
      </c>
      <c r="J480" s="410">
        <v>14417</v>
      </c>
      <c r="K480" s="410">
        <v>28000</v>
      </c>
      <c r="L480" s="410">
        <v>211411</v>
      </c>
      <c r="M480" s="410" t="e">
        <f>'03'!#REF!+'04'!#REF!</f>
        <v>#REF!</v>
      </c>
      <c r="N480" s="410" t="e">
        <f t="shared" si="106"/>
        <v>#REF!</v>
      </c>
      <c r="O480" s="410" t="e">
        <f>'07'!#REF!</f>
        <v>#REF!</v>
      </c>
      <c r="P480" s="410" t="e">
        <f t="shared" si="107"/>
        <v>#REF!</v>
      </c>
    </row>
    <row r="481" spans="1:16" ht="24.75" customHeight="1" hidden="1">
      <c r="A481" s="395" t="s">
        <v>1</v>
      </c>
      <c r="B481" s="396" t="s">
        <v>134</v>
      </c>
      <c r="C481" s="405">
        <f>D481+K481+L481</f>
        <v>950</v>
      </c>
      <c r="D481" s="405">
        <f>E481+F481+G481+H481+I481+J481</f>
        <v>950</v>
      </c>
      <c r="E481" s="410">
        <v>650</v>
      </c>
      <c r="F481" s="410"/>
      <c r="G481" s="410"/>
      <c r="H481" s="410"/>
      <c r="I481" s="410">
        <v>300</v>
      </c>
      <c r="J481" s="410"/>
      <c r="K481" s="410"/>
      <c r="L481" s="410"/>
      <c r="M481" s="410" t="e">
        <f>'03'!#REF!+'04'!#REF!</f>
        <v>#REF!</v>
      </c>
      <c r="N481" s="410" t="e">
        <f t="shared" si="106"/>
        <v>#REF!</v>
      </c>
      <c r="O481" s="410" t="e">
        <f>'07'!#REF!</f>
        <v>#REF!</v>
      </c>
      <c r="P481" s="410" t="e">
        <f t="shared" si="107"/>
        <v>#REF!</v>
      </c>
    </row>
    <row r="482" spans="1:16" ht="24.75" customHeight="1" hidden="1">
      <c r="A482" s="395" t="s">
        <v>9</v>
      </c>
      <c r="B482" s="396" t="s">
        <v>135</v>
      </c>
      <c r="C482" s="405">
        <f>D482+K482+L482</f>
        <v>0</v>
      </c>
      <c r="D482" s="405">
        <f>E482+F482+G482+H482+I482+J482</f>
        <v>0</v>
      </c>
      <c r="E482" s="410"/>
      <c r="F482" s="410"/>
      <c r="G482" s="410"/>
      <c r="H482" s="410"/>
      <c r="I482" s="410"/>
      <c r="J482" s="410"/>
      <c r="K482" s="410"/>
      <c r="L482" s="410"/>
      <c r="M482" s="410" t="e">
        <f>'03'!#REF!+'04'!#REF!</f>
        <v>#REF!</v>
      </c>
      <c r="N482" s="410" t="e">
        <f t="shared" si="106"/>
        <v>#REF!</v>
      </c>
      <c r="O482" s="410" t="e">
        <f>'07'!#REF!</f>
        <v>#REF!</v>
      </c>
      <c r="P482" s="410" t="e">
        <f t="shared" si="107"/>
        <v>#REF!</v>
      </c>
    </row>
    <row r="483" spans="1:16" ht="24.75" customHeight="1" hidden="1">
      <c r="A483" s="395" t="s">
        <v>136</v>
      </c>
      <c r="B483" s="396" t="s">
        <v>137</v>
      </c>
      <c r="C483" s="405">
        <f>C484+C493</f>
        <v>921575</v>
      </c>
      <c r="D483" s="405">
        <f aca="true" t="shared" si="108" ref="D483:L483">D484+D493</f>
        <v>185964</v>
      </c>
      <c r="E483" s="405">
        <f t="shared" si="108"/>
        <v>66591</v>
      </c>
      <c r="F483" s="405">
        <f t="shared" si="108"/>
        <v>0</v>
      </c>
      <c r="G483" s="405">
        <f t="shared" si="108"/>
        <v>33200</v>
      </c>
      <c r="H483" s="405">
        <f t="shared" si="108"/>
        <v>8506</v>
      </c>
      <c r="I483" s="405">
        <f t="shared" si="108"/>
        <v>63250</v>
      </c>
      <c r="J483" s="405">
        <f t="shared" si="108"/>
        <v>14417</v>
      </c>
      <c r="K483" s="405">
        <f t="shared" si="108"/>
        <v>28000</v>
      </c>
      <c r="L483" s="405">
        <f t="shared" si="108"/>
        <v>707611</v>
      </c>
      <c r="M483" s="405" t="e">
        <f>'03'!#REF!+'04'!#REF!</f>
        <v>#REF!</v>
      </c>
      <c r="N483" s="405" t="e">
        <f t="shared" si="106"/>
        <v>#REF!</v>
      </c>
      <c r="O483" s="405" t="e">
        <f>'07'!#REF!</f>
        <v>#REF!</v>
      </c>
      <c r="P483" s="405" t="e">
        <f t="shared" si="107"/>
        <v>#REF!</v>
      </c>
    </row>
    <row r="484" spans="1:16" ht="24.75" customHeight="1" hidden="1">
      <c r="A484" s="395" t="s">
        <v>52</v>
      </c>
      <c r="B484" s="439" t="s">
        <v>138</v>
      </c>
      <c r="C484" s="405">
        <f>SUM(C485:C492)</f>
        <v>798931</v>
      </c>
      <c r="D484" s="405">
        <f aca="true" t="shared" si="109" ref="D484:L484">SUM(D485:D492)</f>
        <v>63320</v>
      </c>
      <c r="E484" s="405">
        <f t="shared" si="109"/>
        <v>40397</v>
      </c>
      <c r="F484" s="405">
        <f t="shared" si="109"/>
        <v>0</v>
      </c>
      <c r="G484" s="405">
        <f t="shared" si="109"/>
        <v>0</v>
      </c>
      <c r="H484" s="405">
        <f t="shared" si="109"/>
        <v>8506</v>
      </c>
      <c r="I484" s="405">
        <f t="shared" si="109"/>
        <v>0</v>
      </c>
      <c r="J484" s="405">
        <f t="shared" si="109"/>
        <v>14417</v>
      </c>
      <c r="K484" s="405">
        <f t="shared" si="109"/>
        <v>28000</v>
      </c>
      <c r="L484" s="405">
        <f t="shared" si="109"/>
        <v>707611</v>
      </c>
      <c r="M484" s="405" t="e">
        <f>'03'!#REF!+'04'!#REF!</f>
        <v>#REF!</v>
      </c>
      <c r="N484" s="405" t="e">
        <f t="shared" si="106"/>
        <v>#REF!</v>
      </c>
      <c r="O484" s="405" t="e">
        <f>'07'!#REF!</f>
        <v>#REF!</v>
      </c>
      <c r="P484" s="405" t="e">
        <f t="shared" si="107"/>
        <v>#REF!</v>
      </c>
    </row>
    <row r="485" spans="1:16" ht="24.75" customHeight="1" hidden="1">
      <c r="A485" s="437" t="s">
        <v>54</v>
      </c>
      <c r="B485" s="438" t="s">
        <v>139</v>
      </c>
      <c r="C485" s="405">
        <f aca="true" t="shared" si="110" ref="C485:C493">D485+K485+L485</f>
        <v>98600</v>
      </c>
      <c r="D485" s="405">
        <f aca="true" t="shared" si="111" ref="D485:D493">E485+F485+G485+H485+I485+J485</f>
        <v>34320</v>
      </c>
      <c r="E485" s="410">
        <v>11397</v>
      </c>
      <c r="F485" s="410"/>
      <c r="G485" s="410"/>
      <c r="H485" s="410">
        <v>8506</v>
      </c>
      <c r="I485" s="410"/>
      <c r="J485" s="410">
        <v>14417</v>
      </c>
      <c r="K485" s="410">
        <v>28000</v>
      </c>
      <c r="L485" s="410">
        <v>36280</v>
      </c>
      <c r="M485" s="410" t="e">
        <f>'03'!#REF!+'04'!#REF!</f>
        <v>#REF!</v>
      </c>
      <c r="N485" s="410" t="e">
        <f t="shared" si="106"/>
        <v>#REF!</v>
      </c>
      <c r="O485" s="410" t="e">
        <f>'07'!#REF!</f>
        <v>#REF!</v>
      </c>
      <c r="P485" s="410" t="e">
        <f t="shared" si="107"/>
        <v>#REF!</v>
      </c>
    </row>
    <row r="486" spans="1:16" ht="24.75" customHeight="1" hidden="1">
      <c r="A486" s="437" t="s">
        <v>55</v>
      </c>
      <c r="B486" s="438" t="s">
        <v>140</v>
      </c>
      <c r="C486" s="405">
        <f t="shared" si="110"/>
        <v>0</v>
      </c>
      <c r="D486" s="405">
        <f t="shared" si="111"/>
        <v>0</v>
      </c>
      <c r="E486" s="410"/>
      <c r="F486" s="410"/>
      <c r="G486" s="410"/>
      <c r="H486" s="410"/>
      <c r="I486" s="410"/>
      <c r="J486" s="410"/>
      <c r="K486" s="410"/>
      <c r="L486" s="410"/>
      <c r="M486" s="410" t="e">
        <f>'03'!#REF!+'04'!#REF!</f>
        <v>#REF!</v>
      </c>
      <c r="N486" s="410" t="e">
        <f t="shared" si="106"/>
        <v>#REF!</v>
      </c>
      <c r="O486" s="410" t="e">
        <f>'07'!#REF!</f>
        <v>#REF!</v>
      </c>
      <c r="P486" s="410" t="e">
        <f t="shared" si="107"/>
        <v>#REF!</v>
      </c>
    </row>
    <row r="487" spans="1:16" ht="24.75" customHeight="1" hidden="1">
      <c r="A487" s="437" t="s">
        <v>141</v>
      </c>
      <c r="B487" s="438" t="s">
        <v>202</v>
      </c>
      <c r="C487" s="405">
        <f t="shared" si="110"/>
        <v>0</v>
      </c>
      <c r="D487" s="405">
        <f t="shared" si="111"/>
        <v>0</v>
      </c>
      <c r="E487" s="410"/>
      <c r="F487" s="410"/>
      <c r="G487" s="410"/>
      <c r="H487" s="410"/>
      <c r="I487" s="410"/>
      <c r="J487" s="410"/>
      <c r="K487" s="410"/>
      <c r="L487" s="410"/>
      <c r="M487" s="410" t="e">
        <f>'03'!#REF!</f>
        <v>#REF!</v>
      </c>
      <c r="N487" s="410" t="e">
        <f t="shared" si="106"/>
        <v>#REF!</v>
      </c>
      <c r="O487" s="410" t="e">
        <f>'07'!#REF!</f>
        <v>#REF!</v>
      </c>
      <c r="P487" s="410" t="e">
        <f t="shared" si="107"/>
        <v>#REF!</v>
      </c>
    </row>
    <row r="488" spans="1:16" ht="24.75" customHeight="1" hidden="1">
      <c r="A488" s="437" t="s">
        <v>143</v>
      </c>
      <c r="B488" s="438" t="s">
        <v>142</v>
      </c>
      <c r="C488" s="405">
        <f t="shared" si="110"/>
        <v>236331</v>
      </c>
      <c r="D488" s="405">
        <f t="shared" si="111"/>
        <v>29000</v>
      </c>
      <c r="E488" s="410">
        <v>29000</v>
      </c>
      <c r="F488" s="410"/>
      <c r="G488" s="410"/>
      <c r="H488" s="410"/>
      <c r="I488" s="410"/>
      <c r="J488" s="410"/>
      <c r="K488" s="410"/>
      <c r="L488" s="410">
        <v>207331</v>
      </c>
      <c r="M488" s="410" t="e">
        <f>'03'!#REF!+'04'!#REF!</f>
        <v>#REF!</v>
      </c>
      <c r="N488" s="410" t="e">
        <f t="shared" si="106"/>
        <v>#REF!</v>
      </c>
      <c r="O488" s="410" t="e">
        <f>'07'!#REF!</f>
        <v>#REF!</v>
      </c>
      <c r="P488" s="410" t="e">
        <f t="shared" si="107"/>
        <v>#REF!</v>
      </c>
    </row>
    <row r="489" spans="1:16" ht="24.75" customHeight="1" hidden="1">
      <c r="A489" s="437" t="s">
        <v>145</v>
      </c>
      <c r="B489" s="438" t="s">
        <v>144</v>
      </c>
      <c r="C489" s="405">
        <f t="shared" si="110"/>
        <v>464000</v>
      </c>
      <c r="D489" s="405">
        <f t="shared" si="111"/>
        <v>0</v>
      </c>
      <c r="E489" s="410"/>
      <c r="F489" s="410"/>
      <c r="G489" s="410"/>
      <c r="H489" s="410"/>
      <c r="I489" s="410"/>
      <c r="J489" s="410"/>
      <c r="K489" s="410"/>
      <c r="L489" s="410">
        <v>464000</v>
      </c>
      <c r="M489" s="410" t="e">
        <f>'03'!#REF!+'04'!#REF!</f>
        <v>#REF!</v>
      </c>
      <c r="N489" s="410" t="e">
        <f t="shared" si="106"/>
        <v>#REF!</v>
      </c>
      <c r="O489" s="410" t="e">
        <f>'07'!#REF!</f>
        <v>#REF!</v>
      </c>
      <c r="P489" s="410" t="e">
        <f t="shared" si="107"/>
        <v>#REF!</v>
      </c>
    </row>
    <row r="490" spans="1:16" ht="24.75" customHeight="1" hidden="1">
      <c r="A490" s="437" t="s">
        <v>147</v>
      </c>
      <c r="B490" s="438" t="s">
        <v>146</v>
      </c>
      <c r="C490" s="405">
        <f t="shared" si="110"/>
        <v>0</v>
      </c>
      <c r="D490" s="405">
        <f t="shared" si="111"/>
        <v>0</v>
      </c>
      <c r="E490" s="410"/>
      <c r="F490" s="410"/>
      <c r="G490" s="410"/>
      <c r="H490" s="410"/>
      <c r="I490" s="410"/>
      <c r="J490" s="410"/>
      <c r="K490" s="410"/>
      <c r="L490" s="410"/>
      <c r="M490" s="410" t="e">
        <f>'03'!#REF!+'04'!#REF!</f>
        <v>#REF!</v>
      </c>
      <c r="N490" s="410" t="e">
        <f t="shared" si="106"/>
        <v>#REF!</v>
      </c>
      <c r="O490" s="410" t="e">
        <f>'07'!#REF!</f>
        <v>#REF!</v>
      </c>
      <c r="P490" s="410" t="e">
        <f t="shared" si="107"/>
        <v>#REF!</v>
      </c>
    </row>
    <row r="491" spans="1:16" ht="24.75" customHeight="1" hidden="1">
      <c r="A491" s="437" t="s">
        <v>149</v>
      </c>
      <c r="B491" s="440" t="s">
        <v>148</v>
      </c>
      <c r="C491" s="405">
        <f t="shared" si="110"/>
        <v>0</v>
      </c>
      <c r="D491" s="405">
        <f t="shared" si="111"/>
        <v>0</v>
      </c>
      <c r="E491" s="410"/>
      <c r="F491" s="410"/>
      <c r="G491" s="410"/>
      <c r="H491" s="410"/>
      <c r="I491" s="410"/>
      <c r="J491" s="410"/>
      <c r="K491" s="410"/>
      <c r="L491" s="410"/>
      <c r="M491" s="410" t="e">
        <f>'03'!#REF!+'04'!#REF!</f>
        <v>#REF!</v>
      </c>
      <c r="N491" s="410" t="e">
        <f t="shared" si="106"/>
        <v>#REF!</v>
      </c>
      <c r="O491" s="410" t="e">
        <f>'07'!#REF!</f>
        <v>#REF!</v>
      </c>
      <c r="P491" s="410" t="e">
        <f t="shared" si="107"/>
        <v>#REF!</v>
      </c>
    </row>
    <row r="492" spans="1:16" ht="24.75" customHeight="1" hidden="1">
      <c r="A492" s="437" t="s">
        <v>186</v>
      </c>
      <c r="B492" s="438" t="s">
        <v>150</v>
      </c>
      <c r="C492" s="405">
        <f t="shared" si="110"/>
        <v>0</v>
      </c>
      <c r="D492" s="405">
        <f t="shared" si="111"/>
        <v>0</v>
      </c>
      <c r="E492" s="410"/>
      <c r="F492" s="410"/>
      <c r="G492" s="410"/>
      <c r="H492" s="410"/>
      <c r="I492" s="410"/>
      <c r="J492" s="410"/>
      <c r="K492" s="410"/>
      <c r="L492" s="410"/>
      <c r="M492" s="410" t="e">
        <f>'03'!#REF!+'04'!#REF!</f>
        <v>#REF!</v>
      </c>
      <c r="N492" s="410" t="e">
        <f t="shared" si="106"/>
        <v>#REF!</v>
      </c>
      <c r="O492" s="410" t="e">
        <f>'07'!#REF!</f>
        <v>#REF!</v>
      </c>
      <c r="P492" s="410" t="e">
        <f t="shared" si="107"/>
        <v>#REF!</v>
      </c>
    </row>
    <row r="493" spans="1:16" ht="24.75" customHeight="1" hidden="1">
      <c r="A493" s="395" t="s">
        <v>53</v>
      </c>
      <c r="B493" s="396" t="s">
        <v>151</v>
      </c>
      <c r="C493" s="405">
        <f t="shared" si="110"/>
        <v>122644</v>
      </c>
      <c r="D493" s="405">
        <f t="shared" si="111"/>
        <v>122644</v>
      </c>
      <c r="E493" s="410">
        <v>26194</v>
      </c>
      <c r="F493" s="410"/>
      <c r="G493" s="410">
        <v>33200</v>
      </c>
      <c r="H493" s="410"/>
      <c r="I493" s="410">
        <v>63250</v>
      </c>
      <c r="J493" s="410"/>
      <c r="K493" s="410"/>
      <c r="L493" s="410"/>
      <c r="M493" s="405" t="e">
        <f>'03'!#REF!+'04'!#REF!</f>
        <v>#REF!</v>
      </c>
      <c r="N493" s="405" t="e">
        <f t="shared" si="106"/>
        <v>#REF!</v>
      </c>
      <c r="O493" s="405" t="e">
        <f>'07'!#REF!</f>
        <v>#REF!</v>
      </c>
      <c r="P493" s="405" t="e">
        <f t="shared" si="107"/>
        <v>#REF!</v>
      </c>
    </row>
    <row r="494" spans="1:16" ht="24.75" customHeight="1" hidden="1">
      <c r="A494" s="472" t="s">
        <v>76</v>
      </c>
      <c r="B494" s="501" t="s">
        <v>215</v>
      </c>
      <c r="C494" s="485">
        <f>(C485+C486+C487)/C484</f>
        <v>0.12341491317773375</v>
      </c>
      <c r="D494" s="397">
        <f aca="true" t="shared" si="112" ref="D494:L494">(D485+D486+D487)/D484</f>
        <v>0.542008843967151</v>
      </c>
      <c r="E494" s="420">
        <f t="shared" si="112"/>
        <v>0.28212491026561376</v>
      </c>
      <c r="F494" s="420" t="e">
        <f t="shared" si="112"/>
        <v>#DIV/0!</v>
      </c>
      <c r="G494" s="420" t="e">
        <f t="shared" si="112"/>
        <v>#DIV/0!</v>
      </c>
      <c r="H494" s="420">
        <f t="shared" si="112"/>
        <v>1</v>
      </c>
      <c r="I494" s="420" t="e">
        <f t="shared" si="112"/>
        <v>#DIV/0!</v>
      </c>
      <c r="J494" s="420">
        <f t="shared" si="112"/>
        <v>1</v>
      </c>
      <c r="K494" s="420">
        <f t="shared" si="112"/>
        <v>1</v>
      </c>
      <c r="L494" s="420">
        <f t="shared" si="112"/>
        <v>0.05127110799577734</v>
      </c>
      <c r="M494" s="431"/>
      <c r="N494" s="502"/>
      <c r="O494" s="502"/>
      <c r="P494" s="502"/>
    </row>
    <row r="495" spans="1:16" ht="17.25" hidden="1">
      <c r="A495" s="1265" t="s">
        <v>500</v>
      </c>
      <c r="B495" s="1265"/>
      <c r="C495" s="410">
        <f>C478-C481-C482-C483</f>
        <v>0</v>
      </c>
      <c r="D495" s="410">
        <f aca="true" t="shared" si="113" ref="D495:L495">D478-D481-D482-D483</f>
        <v>0</v>
      </c>
      <c r="E495" s="410">
        <f t="shared" si="113"/>
        <v>0</v>
      </c>
      <c r="F495" s="410">
        <f t="shared" si="113"/>
        <v>0</v>
      </c>
      <c r="G495" s="410">
        <f t="shared" si="113"/>
        <v>0</v>
      </c>
      <c r="H495" s="410">
        <f t="shared" si="113"/>
        <v>0</v>
      </c>
      <c r="I495" s="410">
        <f t="shared" si="113"/>
        <v>0</v>
      </c>
      <c r="J495" s="410">
        <f t="shared" si="113"/>
        <v>0</v>
      </c>
      <c r="K495" s="410">
        <f t="shared" si="113"/>
        <v>0</v>
      </c>
      <c r="L495" s="410">
        <f t="shared" si="113"/>
        <v>0</v>
      </c>
      <c r="M495" s="431"/>
      <c r="N495" s="502"/>
      <c r="O495" s="502"/>
      <c r="P495" s="502"/>
    </row>
    <row r="496" spans="1:16" ht="17.25" hidden="1">
      <c r="A496" s="1260" t="s">
        <v>501</v>
      </c>
      <c r="B496" s="1260"/>
      <c r="C496" s="410">
        <f>C483-C484-C493</f>
        <v>0</v>
      </c>
      <c r="D496" s="410">
        <f aca="true" t="shared" si="114" ref="D496:L496">D483-D484-D493</f>
        <v>0</v>
      </c>
      <c r="E496" s="410">
        <f t="shared" si="114"/>
        <v>0</v>
      </c>
      <c r="F496" s="410">
        <f t="shared" si="114"/>
        <v>0</v>
      </c>
      <c r="G496" s="410">
        <f t="shared" si="114"/>
        <v>0</v>
      </c>
      <c r="H496" s="410">
        <f t="shared" si="114"/>
        <v>0</v>
      </c>
      <c r="I496" s="410">
        <f t="shared" si="114"/>
        <v>0</v>
      </c>
      <c r="J496" s="410">
        <f t="shared" si="114"/>
        <v>0</v>
      </c>
      <c r="K496" s="410">
        <f t="shared" si="114"/>
        <v>0</v>
      </c>
      <c r="L496" s="410">
        <f t="shared" si="114"/>
        <v>0</v>
      </c>
      <c r="M496" s="431"/>
      <c r="N496" s="502"/>
      <c r="O496" s="502"/>
      <c r="P496" s="502"/>
    </row>
    <row r="497" spans="1:16" ht="18.75" hidden="1">
      <c r="A497" s="487"/>
      <c r="B497" s="503" t="s">
        <v>521</v>
      </c>
      <c r="C497" s="503"/>
      <c r="D497" s="475"/>
      <c r="E497" s="475"/>
      <c r="F497" s="475"/>
      <c r="G497" s="1257" t="s">
        <v>521</v>
      </c>
      <c r="H497" s="1257"/>
      <c r="I497" s="1257"/>
      <c r="J497" s="1257"/>
      <c r="K497" s="1257"/>
      <c r="L497" s="1257"/>
      <c r="M497" s="490"/>
      <c r="N497" s="490"/>
      <c r="O497" s="490"/>
      <c r="P497" s="490"/>
    </row>
    <row r="498" spans="1:16" ht="18.75" hidden="1">
      <c r="A498" s="1258" t="s">
        <v>4</v>
      </c>
      <c r="B498" s="1258"/>
      <c r="C498" s="1258"/>
      <c r="D498" s="1258"/>
      <c r="E498" s="475"/>
      <c r="F498" s="475"/>
      <c r="G498" s="504"/>
      <c r="H498" s="1259" t="s">
        <v>522</v>
      </c>
      <c r="I498" s="1259"/>
      <c r="J498" s="1259"/>
      <c r="K498" s="1259"/>
      <c r="L498" s="1259"/>
      <c r="M498" s="490"/>
      <c r="N498" s="490"/>
      <c r="O498" s="490"/>
      <c r="P498" s="490"/>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82" t="s">
        <v>33</v>
      </c>
      <c r="B511" s="1283"/>
      <c r="C511" s="486"/>
      <c r="D511" s="1284" t="s">
        <v>79</v>
      </c>
      <c r="E511" s="1284"/>
      <c r="F511" s="1284"/>
      <c r="G511" s="1284"/>
      <c r="H511" s="1284"/>
      <c r="I511" s="1284"/>
      <c r="J511" s="1284"/>
      <c r="K511" s="1285"/>
      <c r="L511" s="1285"/>
      <c r="M511" s="490"/>
    </row>
    <row r="512" spans="1:13" ht="16.5" hidden="1">
      <c r="A512" s="1250" t="s">
        <v>344</v>
      </c>
      <c r="B512" s="1250"/>
      <c r="C512" s="1250"/>
      <c r="D512" s="1284" t="s">
        <v>216</v>
      </c>
      <c r="E512" s="1284"/>
      <c r="F512" s="1284"/>
      <c r="G512" s="1284"/>
      <c r="H512" s="1284"/>
      <c r="I512" s="1284"/>
      <c r="J512" s="1284"/>
      <c r="K512" s="1286" t="s">
        <v>518</v>
      </c>
      <c r="L512" s="1286"/>
      <c r="M512" s="487"/>
    </row>
    <row r="513" spans="1:13" ht="16.5" hidden="1">
      <c r="A513" s="1250" t="s">
        <v>345</v>
      </c>
      <c r="B513" s="1250"/>
      <c r="C513" s="421"/>
      <c r="D513" s="1287" t="s">
        <v>555</v>
      </c>
      <c r="E513" s="1287"/>
      <c r="F513" s="1287"/>
      <c r="G513" s="1287"/>
      <c r="H513" s="1287"/>
      <c r="I513" s="1287"/>
      <c r="J513" s="1287"/>
      <c r="K513" s="1285"/>
      <c r="L513" s="1285"/>
      <c r="M513" s="490"/>
    </row>
    <row r="514" spans="1:13" ht="15.75" hidden="1">
      <c r="A514" s="442" t="s">
        <v>119</v>
      </c>
      <c r="B514" s="442"/>
      <c r="C514" s="427"/>
      <c r="D514" s="491"/>
      <c r="E514" s="491"/>
      <c r="F514" s="492"/>
      <c r="G514" s="492"/>
      <c r="H514" s="492"/>
      <c r="I514" s="492"/>
      <c r="J514" s="492"/>
      <c r="K514" s="1266"/>
      <c r="L514" s="1266"/>
      <c r="M514" s="487"/>
    </row>
    <row r="515" spans="1:13" ht="15.75" hidden="1">
      <c r="A515" s="491"/>
      <c r="B515" s="491" t="s">
        <v>94</v>
      </c>
      <c r="C515" s="491"/>
      <c r="D515" s="491"/>
      <c r="E515" s="491"/>
      <c r="F515" s="491"/>
      <c r="G515" s="491"/>
      <c r="H515" s="491"/>
      <c r="I515" s="491"/>
      <c r="J515" s="491"/>
      <c r="K515" s="1269"/>
      <c r="L515" s="1269"/>
      <c r="M515" s="487"/>
    </row>
    <row r="516" spans="1:13" ht="15.75" hidden="1">
      <c r="A516" s="911" t="s">
        <v>71</v>
      </c>
      <c r="B516" s="912"/>
      <c r="C516" s="1267" t="s">
        <v>38</v>
      </c>
      <c r="D516" s="1273" t="s">
        <v>339</v>
      </c>
      <c r="E516" s="1273"/>
      <c r="F516" s="1273"/>
      <c r="G516" s="1273"/>
      <c r="H516" s="1273"/>
      <c r="I516" s="1273"/>
      <c r="J516" s="1273"/>
      <c r="K516" s="1273"/>
      <c r="L516" s="1273"/>
      <c r="M516" s="490"/>
    </row>
    <row r="517" spans="1:13" ht="15.75" hidden="1">
      <c r="A517" s="913"/>
      <c r="B517" s="914"/>
      <c r="C517" s="1267"/>
      <c r="D517" s="1274" t="s">
        <v>207</v>
      </c>
      <c r="E517" s="1275"/>
      <c r="F517" s="1275"/>
      <c r="G517" s="1275"/>
      <c r="H517" s="1275"/>
      <c r="I517" s="1275"/>
      <c r="J517" s="1276"/>
      <c r="K517" s="1277" t="s">
        <v>208</v>
      </c>
      <c r="L517" s="1277" t="s">
        <v>209</v>
      </c>
      <c r="M517" s="487"/>
    </row>
    <row r="518" spans="1:13" ht="15.75" hidden="1">
      <c r="A518" s="913"/>
      <c r="B518" s="914"/>
      <c r="C518" s="1267"/>
      <c r="D518" s="1268" t="s">
        <v>37</v>
      </c>
      <c r="E518" s="1270" t="s">
        <v>7</v>
      </c>
      <c r="F518" s="1271"/>
      <c r="G518" s="1271"/>
      <c r="H518" s="1271"/>
      <c r="I518" s="1271"/>
      <c r="J518" s="1272"/>
      <c r="K518" s="1278"/>
      <c r="L518" s="1280"/>
      <c r="M518" s="487"/>
    </row>
    <row r="519" spans="1:16" ht="15.75" hidden="1">
      <c r="A519" s="1288"/>
      <c r="B519" s="1289"/>
      <c r="C519" s="1267"/>
      <c r="D519" s="1268"/>
      <c r="E519" s="493" t="s">
        <v>210</v>
      </c>
      <c r="F519" s="493" t="s">
        <v>211</v>
      </c>
      <c r="G519" s="493" t="s">
        <v>212</v>
      </c>
      <c r="H519" s="493" t="s">
        <v>213</v>
      </c>
      <c r="I519" s="493" t="s">
        <v>346</v>
      </c>
      <c r="J519" s="493" t="s">
        <v>214</v>
      </c>
      <c r="K519" s="1279"/>
      <c r="L519" s="1281"/>
      <c r="M519" s="1262" t="s">
        <v>502</v>
      </c>
      <c r="N519" s="1262"/>
      <c r="O519" s="1262"/>
      <c r="P519" s="1262"/>
    </row>
    <row r="520" spans="1:16" ht="15" hidden="1">
      <c r="A520" s="1263" t="s">
        <v>6</v>
      </c>
      <c r="B520" s="1264"/>
      <c r="C520" s="494">
        <v>1</v>
      </c>
      <c r="D520" s="495">
        <v>2</v>
      </c>
      <c r="E520" s="494">
        <v>3</v>
      </c>
      <c r="F520" s="495">
        <v>4</v>
      </c>
      <c r="G520" s="494">
        <v>5</v>
      </c>
      <c r="H520" s="495">
        <v>6</v>
      </c>
      <c r="I520" s="494">
        <v>7</v>
      </c>
      <c r="J520" s="495">
        <v>8</v>
      </c>
      <c r="K520" s="494">
        <v>9</v>
      </c>
      <c r="L520" s="495">
        <v>10</v>
      </c>
      <c r="M520" s="496" t="s">
        <v>503</v>
      </c>
      <c r="N520" s="497" t="s">
        <v>506</v>
      </c>
      <c r="O520" s="497" t="s">
        <v>504</v>
      </c>
      <c r="P520" s="497" t="s">
        <v>505</v>
      </c>
    </row>
    <row r="521" spans="1:16" ht="24.75" customHeight="1" hidden="1">
      <c r="A521" s="434" t="s">
        <v>0</v>
      </c>
      <c r="B521" s="435" t="s">
        <v>131</v>
      </c>
      <c r="C521" s="405">
        <f>C522+C523</f>
        <v>1489506</v>
      </c>
      <c r="D521" s="405">
        <f aca="true" t="shared" si="115" ref="D521:L521">D522+D523</f>
        <v>1316506</v>
      </c>
      <c r="E521" s="405">
        <f t="shared" si="115"/>
        <v>194963</v>
      </c>
      <c r="F521" s="405">
        <f t="shared" si="115"/>
        <v>0</v>
      </c>
      <c r="G521" s="405">
        <f t="shared" si="115"/>
        <v>98361</v>
      </c>
      <c r="H521" s="405">
        <f t="shared" si="115"/>
        <v>1018454</v>
      </c>
      <c r="I521" s="405">
        <f t="shared" si="115"/>
        <v>0</v>
      </c>
      <c r="J521" s="405">
        <f t="shared" si="115"/>
        <v>4728</v>
      </c>
      <c r="K521" s="405">
        <f t="shared" si="115"/>
        <v>0</v>
      </c>
      <c r="L521" s="405">
        <f t="shared" si="115"/>
        <v>173000</v>
      </c>
      <c r="M521" s="405" t="e">
        <f>'03'!#REF!+'04'!#REF!</f>
        <v>#REF!</v>
      </c>
      <c r="N521" s="405" t="e">
        <f>C521-M521</f>
        <v>#REF!</v>
      </c>
      <c r="O521" s="405" t="e">
        <f>'07'!#REF!</f>
        <v>#REF!</v>
      </c>
      <c r="P521" s="405" t="e">
        <f>C521-O521</f>
        <v>#REF!</v>
      </c>
    </row>
    <row r="522" spans="1:16" ht="24.75" customHeight="1" hidden="1">
      <c r="A522" s="437">
        <v>1</v>
      </c>
      <c r="B522" s="438" t="s">
        <v>132</v>
      </c>
      <c r="C522" s="405">
        <f>D522+K522+L522</f>
        <v>1046387</v>
      </c>
      <c r="D522" s="405">
        <f>E522+F522+G522+H522+I522+J522</f>
        <v>1046387</v>
      </c>
      <c r="E522" s="410">
        <v>35026</v>
      </c>
      <c r="F522" s="410"/>
      <c r="G522" s="410">
        <v>37361</v>
      </c>
      <c r="H522" s="410">
        <v>974000</v>
      </c>
      <c r="I522" s="410"/>
      <c r="J522" s="410"/>
      <c r="K522" s="410"/>
      <c r="L522" s="410"/>
      <c r="M522" s="410" t="e">
        <f>'03'!#REF!+'04'!#REF!</f>
        <v>#REF!</v>
      </c>
      <c r="N522" s="410" t="e">
        <f aca="true" t="shared" si="116" ref="N522:N536">C522-M522</f>
        <v>#REF!</v>
      </c>
      <c r="O522" s="410" t="e">
        <f>'07'!#REF!</f>
        <v>#REF!</v>
      </c>
      <c r="P522" s="410" t="e">
        <f aca="true" t="shared" si="117" ref="P522:P536">C522-O522</f>
        <v>#REF!</v>
      </c>
    </row>
    <row r="523" spans="1:16" ht="24.75" customHeight="1" hidden="1">
      <c r="A523" s="437">
        <v>2</v>
      </c>
      <c r="B523" s="438" t="s">
        <v>133</v>
      </c>
      <c r="C523" s="405">
        <f>D523+K523+L523</f>
        <v>443119</v>
      </c>
      <c r="D523" s="405">
        <f>E523+F523+G523+H523+I523+J523</f>
        <v>270119</v>
      </c>
      <c r="E523" s="410">
        <v>159937</v>
      </c>
      <c r="F523" s="410">
        <v>0</v>
      </c>
      <c r="G523" s="410">
        <v>61000</v>
      </c>
      <c r="H523" s="410">
        <v>44454</v>
      </c>
      <c r="I523" s="410">
        <v>0</v>
      </c>
      <c r="J523" s="410">
        <v>4728</v>
      </c>
      <c r="K523" s="410">
        <v>0</v>
      </c>
      <c r="L523" s="410">
        <v>173000</v>
      </c>
      <c r="M523" s="410" t="e">
        <f>'03'!#REF!+'04'!#REF!</f>
        <v>#REF!</v>
      </c>
      <c r="N523" s="410" t="e">
        <f t="shared" si="116"/>
        <v>#REF!</v>
      </c>
      <c r="O523" s="410" t="e">
        <f>'07'!#REF!</f>
        <v>#REF!</v>
      </c>
      <c r="P523" s="410" t="e">
        <f t="shared" si="117"/>
        <v>#REF!</v>
      </c>
    </row>
    <row r="524" spans="1:16" ht="24.75" customHeight="1" hidden="1">
      <c r="A524" s="395" t="s">
        <v>1</v>
      </c>
      <c r="B524" s="396" t="s">
        <v>134</v>
      </c>
      <c r="C524" s="405">
        <f>D524+K524+L524</f>
        <v>21400</v>
      </c>
      <c r="D524" s="405">
        <f>E524+F524+G524+H524+I524+J524</f>
        <v>21400</v>
      </c>
      <c r="E524" s="410">
        <v>1400</v>
      </c>
      <c r="F524" s="410">
        <v>0</v>
      </c>
      <c r="G524" s="410">
        <v>20000</v>
      </c>
      <c r="H524" s="410">
        <v>0</v>
      </c>
      <c r="I524" s="410">
        <v>0</v>
      </c>
      <c r="J524" s="410">
        <v>0</v>
      </c>
      <c r="K524" s="410">
        <v>0</v>
      </c>
      <c r="L524" s="410">
        <v>0</v>
      </c>
      <c r="M524" s="410" t="e">
        <f>'03'!#REF!+'04'!#REF!</f>
        <v>#REF!</v>
      </c>
      <c r="N524" s="410" t="e">
        <f t="shared" si="116"/>
        <v>#REF!</v>
      </c>
      <c r="O524" s="410" t="e">
        <f>'07'!#REF!</f>
        <v>#REF!</v>
      </c>
      <c r="P524" s="410" t="e">
        <f t="shared" si="117"/>
        <v>#REF!</v>
      </c>
    </row>
    <row r="525" spans="1:16" ht="24.75" customHeight="1" hidden="1">
      <c r="A525" s="395" t="s">
        <v>9</v>
      </c>
      <c r="B525" s="396" t="s">
        <v>135</v>
      </c>
      <c r="C525" s="405">
        <f>D525+K525+L525</f>
        <v>0</v>
      </c>
      <c r="D525" s="405">
        <f>E525+F525+G525+H525+I525+J525</f>
        <v>0</v>
      </c>
      <c r="E525" s="410">
        <v>0</v>
      </c>
      <c r="F525" s="410">
        <v>0</v>
      </c>
      <c r="G525" s="410">
        <v>0</v>
      </c>
      <c r="H525" s="410">
        <v>0</v>
      </c>
      <c r="I525" s="410">
        <v>0</v>
      </c>
      <c r="J525" s="410">
        <v>0</v>
      </c>
      <c r="K525" s="410">
        <v>0</v>
      </c>
      <c r="L525" s="410">
        <v>0</v>
      </c>
      <c r="M525" s="410" t="e">
        <f>'03'!#REF!+'04'!#REF!</f>
        <v>#REF!</v>
      </c>
      <c r="N525" s="410" t="e">
        <f t="shared" si="116"/>
        <v>#REF!</v>
      </c>
      <c r="O525" s="410" t="e">
        <f>'07'!#REF!</f>
        <v>#REF!</v>
      </c>
      <c r="P525" s="410" t="e">
        <f t="shared" si="117"/>
        <v>#REF!</v>
      </c>
    </row>
    <row r="526" spans="1:16" ht="24.75" customHeight="1" hidden="1">
      <c r="A526" s="395" t="s">
        <v>136</v>
      </c>
      <c r="B526" s="396" t="s">
        <v>137</v>
      </c>
      <c r="C526" s="405">
        <f>C527+C536</f>
        <v>1468106</v>
      </c>
      <c r="D526" s="405">
        <f aca="true" t="shared" si="118" ref="D526:L526">D527+D536</f>
        <v>1295106</v>
      </c>
      <c r="E526" s="405">
        <f t="shared" si="118"/>
        <v>193563</v>
      </c>
      <c r="F526" s="405">
        <f t="shared" si="118"/>
        <v>0</v>
      </c>
      <c r="G526" s="405">
        <f t="shared" si="118"/>
        <v>78361</v>
      </c>
      <c r="H526" s="405">
        <f t="shared" si="118"/>
        <v>1018454</v>
      </c>
      <c r="I526" s="405">
        <f t="shared" si="118"/>
        <v>0</v>
      </c>
      <c r="J526" s="405">
        <f t="shared" si="118"/>
        <v>4728</v>
      </c>
      <c r="K526" s="405">
        <f t="shared" si="118"/>
        <v>0</v>
      </c>
      <c r="L526" s="405">
        <f t="shared" si="118"/>
        <v>173000</v>
      </c>
      <c r="M526" s="405" t="e">
        <f>'03'!#REF!+'04'!#REF!</f>
        <v>#REF!</v>
      </c>
      <c r="N526" s="405" t="e">
        <f t="shared" si="116"/>
        <v>#REF!</v>
      </c>
      <c r="O526" s="405" t="e">
        <f>'07'!#REF!</f>
        <v>#REF!</v>
      </c>
      <c r="P526" s="405" t="e">
        <f t="shared" si="117"/>
        <v>#REF!</v>
      </c>
    </row>
    <row r="527" spans="1:16" ht="24.75" customHeight="1" hidden="1">
      <c r="A527" s="395" t="s">
        <v>52</v>
      </c>
      <c r="B527" s="439" t="s">
        <v>138</v>
      </c>
      <c r="C527" s="405">
        <f>SUM(C528:C535)</f>
        <v>421719</v>
      </c>
      <c r="D527" s="405">
        <f aca="true" t="shared" si="119" ref="D527:L527">SUM(D528:D535)</f>
        <v>248719</v>
      </c>
      <c r="E527" s="405">
        <f t="shared" si="119"/>
        <v>158537</v>
      </c>
      <c r="F527" s="405">
        <f t="shared" si="119"/>
        <v>0</v>
      </c>
      <c r="G527" s="405">
        <f t="shared" si="119"/>
        <v>41000</v>
      </c>
      <c r="H527" s="405">
        <f t="shared" si="119"/>
        <v>44454</v>
      </c>
      <c r="I527" s="405">
        <f t="shared" si="119"/>
        <v>0</v>
      </c>
      <c r="J527" s="405">
        <f t="shared" si="119"/>
        <v>4728</v>
      </c>
      <c r="K527" s="405">
        <f t="shared" si="119"/>
        <v>0</v>
      </c>
      <c r="L527" s="405">
        <f t="shared" si="119"/>
        <v>173000</v>
      </c>
      <c r="M527" s="405" t="e">
        <f>'03'!#REF!+'04'!#REF!</f>
        <v>#REF!</v>
      </c>
      <c r="N527" s="405" t="e">
        <f t="shared" si="116"/>
        <v>#REF!</v>
      </c>
      <c r="O527" s="405" t="e">
        <f>'07'!#REF!</f>
        <v>#REF!</v>
      </c>
      <c r="P527" s="405" t="e">
        <f t="shared" si="117"/>
        <v>#REF!</v>
      </c>
    </row>
    <row r="528" spans="1:16" ht="24.75" customHeight="1" hidden="1">
      <c r="A528" s="437" t="s">
        <v>54</v>
      </c>
      <c r="B528" s="438" t="s">
        <v>139</v>
      </c>
      <c r="C528" s="405">
        <f aca="true" t="shared" si="120" ref="C528:C536">D528+K528+L528</f>
        <v>57757</v>
      </c>
      <c r="D528" s="405">
        <f aca="true" t="shared" si="121" ref="D528:D536">E528+F528+G528+H528+I528+J528</f>
        <v>57757</v>
      </c>
      <c r="E528" s="410">
        <v>4875</v>
      </c>
      <c r="F528" s="410">
        <v>0</v>
      </c>
      <c r="G528" s="410">
        <v>6700</v>
      </c>
      <c r="H528" s="410">
        <v>41454</v>
      </c>
      <c r="I528" s="410">
        <v>0</v>
      </c>
      <c r="J528" s="410">
        <v>4728</v>
      </c>
      <c r="K528" s="410">
        <v>0</v>
      </c>
      <c r="L528" s="410">
        <v>0</v>
      </c>
      <c r="M528" s="410" t="e">
        <f>'03'!#REF!+'04'!#REF!</f>
        <v>#REF!</v>
      </c>
      <c r="N528" s="410" t="e">
        <f t="shared" si="116"/>
        <v>#REF!</v>
      </c>
      <c r="O528" s="410" t="e">
        <f>'07'!#REF!</f>
        <v>#REF!</v>
      </c>
      <c r="P528" s="410" t="e">
        <f t="shared" si="117"/>
        <v>#REF!</v>
      </c>
    </row>
    <row r="529" spans="1:16" ht="24.75" customHeight="1" hidden="1">
      <c r="A529" s="437" t="s">
        <v>55</v>
      </c>
      <c r="B529" s="438" t="s">
        <v>140</v>
      </c>
      <c r="C529" s="405">
        <f t="shared" si="120"/>
        <v>0</v>
      </c>
      <c r="D529" s="405">
        <f t="shared" si="121"/>
        <v>0</v>
      </c>
      <c r="E529" s="410">
        <v>0</v>
      </c>
      <c r="F529" s="410">
        <v>0</v>
      </c>
      <c r="G529" s="410">
        <v>0</v>
      </c>
      <c r="H529" s="410">
        <v>0</v>
      </c>
      <c r="I529" s="410">
        <v>0</v>
      </c>
      <c r="J529" s="410">
        <v>0</v>
      </c>
      <c r="K529" s="410">
        <v>0</v>
      </c>
      <c r="L529" s="410">
        <v>0</v>
      </c>
      <c r="M529" s="410" t="e">
        <f>'03'!#REF!+'04'!#REF!</f>
        <v>#REF!</v>
      </c>
      <c r="N529" s="410" t="e">
        <f t="shared" si="116"/>
        <v>#REF!</v>
      </c>
      <c r="O529" s="410" t="e">
        <f>'07'!#REF!</f>
        <v>#REF!</v>
      </c>
      <c r="P529" s="410" t="e">
        <f t="shared" si="117"/>
        <v>#REF!</v>
      </c>
    </row>
    <row r="530" spans="1:16" ht="24.75" customHeight="1" hidden="1">
      <c r="A530" s="437" t="s">
        <v>141</v>
      </c>
      <c r="B530" s="438" t="s">
        <v>202</v>
      </c>
      <c r="C530" s="405">
        <f t="shared" si="120"/>
        <v>0</v>
      </c>
      <c r="D530" s="405">
        <f t="shared" si="121"/>
        <v>0</v>
      </c>
      <c r="E530" s="410">
        <v>0</v>
      </c>
      <c r="F530" s="410">
        <v>0</v>
      </c>
      <c r="G530" s="410">
        <v>0</v>
      </c>
      <c r="H530" s="410">
        <v>0</v>
      </c>
      <c r="I530" s="410">
        <v>0</v>
      </c>
      <c r="J530" s="410">
        <v>0</v>
      </c>
      <c r="K530" s="410">
        <v>0</v>
      </c>
      <c r="L530" s="410">
        <v>0</v>
      </c>
      <c r="M530" s="410" t="e">
        <f>'03'!#REF!</f>
        <v>#REF!</v>
      </c>
      <c r="N530" s="410" t="e">
        <f t="shared" si="116"/>
        <v>#REF!</v>
      </c>
      <c r="O530" s="410" t="e">
        <f>'07'!#REF!</f>
        <v>#REF!</v>
      </c>
      <c r="P530" s="410" t="e">
        <f t="shared" si="117"/>
        <v>#REF!</v>
      </c>
    </row>
    <row r="531" spans="1:16" ht="24.75" customHeight="1" hidden="1">
      <c r="A531" s="437" t="s">
        <v>143</v>
      </c>
      <c r="B531" s="438" t="s">
        <v>142</v>
      </c>
      <c r="C531" s="405">
        <f t="shared" si="120"/>
        <v>213822</v>
      </c>
      <c r="D531" s="405">
        <f t="shared" si="121"/>
        <v>40822</v>
      </c>
      <c r="E531" s="410">
        <v>3522</v>
      </c>
      <c r="F531" s="410">
        <v>0</v>
      </c>
      <c r="G531" s="410">
        <v>34300</v>
      </c>
      <c r="H531" s="410">
        <v>3000</v>
      </c>
      <c r="I531" s="410">
        <v>0</v>
      </c>
      <c r="J531" s="410">
        <v>0</v>
      </c>
      <c r="K531" s="410">
        <v>0</v>
      </c>
      <c r="L531" s="410">
        <v>173000</v>
      </c>
      <c r="M531" s="410" t="e">
        <f>'03'!#REF!+'04'!#REF!</f>
        <v>#REF!</v>
      </c>
      <c r="N531" s="410" t="e">
        <f t="shared" si="116"/>
        <v>#REF!</v>
      </c>
      <c r="O531" s="410" t="e">
        <f>'07'!#REF!</f>
        <v>#REF!</v>
      </c>
      <c r="P531" s="410" t="e">
        <f t="shared" si="117"/>
        <v>#REF!</v>
      </c>
    </row>
    <row r="532" spans="1:16" ht="24.75" customHeight="1" hidden="1">
      <c r="A532" s="437" t="s">
        <v>145</v>
      </c>
      <c r="B532" s="438" t="s">
        <v>144</v>
      </c>
      <c r="C532" s="405">
        <f t="shared" si="120"/>
        <v>0</v>
      </c>
      <c r="D532" s="405">
        <f t="shared" si="121"/>
        <v>0</v>
      </c>
      <c r="E532" s="410">
        <v>0</v>
      </c>
      <c r="F532" s="410">
        <v>0</v>
      </c>
      <c r="G532" s="410">
        <v>0</v>
      </c>
      <c r="H532" s="410">
        <v>0</v>
      </c>
      <c r="I532" s="410">
        <v>0</v>
      </c>
      <c r="J532" s="410">
        <v>0</v>
      </c>
      <c r="K532" s="410">
        <v>0</v>
      </c>
      <c r="L532" s="410">
        <v>0</v>
      </c>
      <c r="M532" s="410" t="e">
        <f>'03'!#REF!+'04'!#REF!</f>
        <v>#REF!</v>
      </c>
      <c r="N532" s="410" t="e">
        <f t="shared" si="116"/>
        <v>#REF!</v>
      </c>
      <c r="O532" s="410" t="e">
        <f>'07'!#REF!</f>
        <v>#REF!</v>
      </c>
      <c r="P532" s="410" t="e">
        <f t="shared" si="117"/>
        <v>#REF!</v>
      </c>
    </row>
    <row r="533" spans="1:16" ht="24.75" customHeight="1" hidden="1">
      <c r="A533" s="437" t="s">
        <v>147</v>
      </c>
      <c r="B533" s="438" t="s">
        <v>146</v>
      </c>
      <c r="C533" s="405">
        <f t="shared" si="120"/>
        <v>150140</v>
      </c>
      <c r="D533" s="405">
        <f t="shared" si="121"/>
        <v>150140</v>
      </c>
      <c r="E533" s="410">
        <v>150140</v>
      </c>
      <c r="F533" s="410">
        <v>0</v>
      </c>
      <c r="G533" s="410">
        <v>0</v>
      </c>
      <c r="H533" s="410">
        <v>0</v>
      </c>
      <c r="I533" s="410">
        <v>0</v>
      </c>
      <c r="J533" s="410">
        <v>0</v>
      </c>
      <c r="K533" s="410">
        <v>0</v>
      </c>
      <c r="L533" s="410">
        <v>0</v>
      </c>
      <c r="M533" s="410" t="e">
        <f>'03'!#REF!+'04'!#REF!</f>
        <v>#REF!</v>
      </c>
      <c r="N533" s="410" t="e">
        <f t="shared" si="116"/>
        <v>#REF!</v>
      </c>
      <c r="O533" s="410" t="e">
        <f>'07'!#REF!</f>
        <v>#REF!</v>
      </c>
      <c r="P533" s="410" t="e">
        <f t="shared" si="117"/>
        <v>#REF!</v>
      </c>
    </row>
    <row r="534" spans="1:16" ht="24.75" customHeight="1" hidden="1">
      <c r="A534" s="437" t="s">
        <v>149</v>
      </c>
      <c r="B534" s="440" t="s">
        <v>148</v>
      </c>
      <c r="C534" s="405">
        <f t="shared" si="120"/>
        <v>0</v>
      </c>
      <c r="D534" s="405">
        <f t="shared" si="121"/>
        <v>0</v>
      </c>
      <c r="E534" s="410">
        <v>0</v>
      </c>
      <c r="F534" s="410">
        <v>0</v>
      </c>
      <c r="G534" s="410">
        <v>0</v>
      </c>
      <c r="H534" s="410">
        <v>0</v>
      </c>
      <c r="I534" s="410">
        <v>0</v>
      </c>
      <c r="J534" s="410">
        <v>0</v>
      </c>
      <c r="K534" s="410">
        <v>0</v>
      </c>
      <c r="L534" s="410">
        <v>0</v>
      </c>
      <c r="M534" s="410" t="e">
        <f>'03'!#REF!+'04'!#REF!</f>
        <v>#REF!</v>
      </c>
      <c r="N534" s="410" t="e">
        <f t="shared" si="116"/>
        <v>#REF!</v>
      </c>
      <c r="O534" s="410" t="e">
        <f>'07'!#REF!</f>
        <v>#REF!</v>
      </c>
      <c r="P534" s="410" t="e">
        <f t="shared" si="117"/>
        <v>#REF!</v>
      </c>
    </row>
    <row r="535" spans="1:16" ht="24.75" customHeight="1" hidden="1">
      <c r="A535" s="437" t="s">
        <v>186</v>
      </c>
      <c r="B535" s="438" t="s">
        <v>150</v>
      </c>
      <c r="C535" s="405">
        <f t="shared" si="120"/>
        <v>0</v>
      </c>
      <c r="D535" s="405">
        <f t="shared" si="121"/>
        <v>0</v>
      </c>
      <c r="E535" s="410">
        <v>0</v>
      </c>
      <c r="F535" s="410">
        <v>0</v>
      </c>
      <c r="G535" s="410">
        <v>0</v>
      </c>
      <c r="H535" s="410">
        <v>0</v>
      </c>
      <c r="I535" s="410">
        <v>0</v>
      </c>
      <c r="J535" s="410">
        <v>0</v>
      </c>
      <c r="K535" s="410">
        <v>0</v>
      </c>
      <c r="L535" s="410">
        <v>0</v>
      </c>
      <c r="M535" s="410" t="e">
        <f>'03'!#REF!+'04'!#REF!</f>
        <v>#REF!</v>
      </c>
      <c r="N535" s="410" t="e">
        <f t="shared" si="116"/>
        <v>#REF!</v>
      </c>
      <c r="O535" s="410" t="e">
        <f>'07'!#REF!</f>
        <v>#REF!</v>
      </c>
      <c r="P535" s="410" t="e">
        <f t="shared" si="117"/>
        <v>#REF!</v>
      </c>
    </row>
    <row r="536" spans="1:16" ht="24.75" customHeight="1" hidden="1">
      <c r="A536" s="395" t="s">
        <v>53</v>
      </c>
      <c r="B536" s="396" t="s">
        <v>151</v>
      </c>
      <c r="C536" s="405">
        <f t="shared" si="120"/>
        <v>1046387</v>
      </c>
      <c r="D536" s="405">
        <f t="shared" si="121"/>
        <v>1046387</v>
      </c>
      <c r="E536" s="410">
        <v>35026</v>
      </c>
      <c r="F536" s="410">
        <v>0</v>
      </c>
      <c r="G536" s="410">
        <v>37361</v>
      </c>
      <c r="H536" s="410">
        <v>974000</v>
      </c>
      <c r="I536" s="410">
        <v>0</v>
      </c>
      <c r="J536" s="410">
        <v>0</v>
      </c>
      <c r="K536" s="410">
        <v>0</v>
      </c>
      <c r="L536" s="410">
        <v>0</v>
      </c>
      <c r="M536" s="405" t="e">
        <f>'03'!#REF!+'04'!#REF!</f>
        <v>#REF!</v>
      </c>
      <c r="N536" s="405" t="e">
        <f t="shared" si="116"/>
        <v>#REF!</v>
      </c>
      <c r="O536" s="405" t="e">
        <f>'07'!#REF!</f>
        <v>#REF!</v>
      </c>
      <c r="P536" s="405" t="e">
        <f t="shared" si="117"/>
        <v>#REF!</v>
      </c>
    </row>
    <row r="537" spans="1:16" ht="24.75" customHeight="1" hidden="1">
      <c r="A537" s="472" t="s">
        <v>76</v>
      </c>
      <c r="B537" s="501" t="s">
        <v>215</v>
      </c>
      <c r="C537" s="485">
        <f>(C528+C529+C530)/C527</f>
        <v>0.13695612481296787</v>
      </c>
      <c r="D537" s="397">
        <f aca="true" t="shared" si="122" ref="D537:L537">(D528+D529+D530)/D527</f>
        <v>0.2322178844398699</v>
      </c>
      <c r="E537" s="420">
        <f t="shared" si="122"/>
        <v>0.030749919577133415</v>
      </c>
      <c r="F537" s="420" t="e">
        <f t="shared" si="122"/>
        <v>#DIV/0!</v>
      </c>
      <c r="G537" s="420">
        <f t="shared" si="122"/>
        <v>0.16341463414634147</v>
      </c>
      <c r="H537" s="420">
        <f t="shared" si="122"/>
        <v>0.9325145093804832</v>
      </c>
      <c r="I537" s="420" t="e">
        <f t="shared" si="122"/>
        <v>#DIV/0!</v>
      </c>
      <c r="J537" s="420">
        <f t="shared" si="122"/>
        <v>1</v>
      </c>
      <c r="K537" s="420" t="e">
        <f t="shared" si="122"/>
        <v>#DIV/0!</v>
      </c>
      <c r="L537" s="420">
        <f t="shared" si="122"/>
        <v>0</v>
      </c>
      <c r="M537" s="431"/>
      <c r="N537" s="502"/>
      <c r="O537" s="502"/>
      <c r="P537" s="502"/>
    </row>
    <row r="538" spans="1:16" ht="17.25" hidden="1">
      <c r="A538" s="1265" t="s">
        <v>500</v>
      </c>
      <c r="B538" s="1265"/>
      <c r="C538" s="410">
        <f>C521-C524-C525-C526</f>
        <v>0</v>
      </c>
      <c r="D538" s="410">
        <f aca="true" t="shared" si="123" ref="D538:L538">D521-D524-D525-D526</f>
        <v>0</v>
      </c>
      <c r="E538" s="410">
        <f t="shared" si="123"/>
        <v>0</v>
      </c>
      <c r="F538" s="410">
        <f t="shared" si="123"/>
        <v>0</v>
      </c>
      <c r="G538" s="410">
        <f t="shared" si="123"/>
        <v>0</v>
      </c>
      <c r="H538" s="410">
        <f t="shared" si="123"/>
        <v>0</v>
      </c>
      <c r="I538" s="410">
        <f t="shared" si="123"/>
        <v>0</v>
      </c>
      <c r="J538" s="410">
        <f t="shared" si="123"/>
        <v>0</v>
      </c>
      <c r="K538" s="410">
        <f t="shared" si="123"/>
        <v>0</v>
      </c>
      <c r="L538" s="410">
        <f t="shared" si="123"/>
        <v>0</v>
      </c>
      <c r="M538" s="431"/>
      <c r="N538" s="502"/>
      <c r="O538" s="502"/>
      <c r="P538" s="502"/>
    </row>
    <row r="539" spans="1:16" ht="17.25" hidden="1">
      <c r="A539" s="1260" t="s">
        <v>501</v>
      </c>
      <c r="B539" s="1260"/>
      <c r="C539" s="410">
        <f>C526-C527-C536</f>
        <v>0</v>
      </c>
      <c r="D539" s="410">
        <f aca="true" t="shared" si="124" ref="D539:L539">D526-D527-D536</f>
        <v>0</v>
      </c>
      <c r="E539" s="410">
        <f t="shared" si="124"/>
        <v>0</v>
      </c>
      <c r="F539" s="410">
        <f t="shared" si="124"/>
        <v>0</v>
      </c>
      <c r="G539" s="410">
        <f t="shared" si="124"/>
        <v>0</v>
      </c>
      <c r="H539" s="410">
        <f t="shared" si="124"/>
        <v>0</v>
      </c>
      <c r="I539" s="410">
        <f t="shared" si="124"/>
        <v>0</v>
      </c>
      <c r="J539" s="410">
        <f t="shared" si="124"/>
        <v>0</v>
      </c>
      <c r="K539" s="410">
        <f t="shared" si="124"/>
        <v>0</v>
      </c>
      <c r="L539" s="410">
        <f t="shared" si="124"/>
        <v>0</v>
      </c>
      <c r="M539" s="431"/>
      <c r="N539" s="502"/>
      <c r="O539" s="502"/>
      <c r="P539" s="502"/>
    </row>
    <row r="540" spans="1:16" ht="18.75" hidden="1">
      <c r="A540" s="487"/>
      <c r="B540" s="503" t="s">
        <v>521</v>
      </c>
      <c r="C540" s="503"/>
      <c r="D540" s="475"/>
      <c r="E540" s="475"/>
      <c r="F540" s="475"/>
      <c r="G540" s="1257" t="s">
        <v>521</v>
      </c>
      <c r="H540" s="1257"/>
      <c r="I540" s="1257"/>
      <c r="J540" s="1257"/>
      <c r="K540" s="1257"/>
      <c r="L540" s="1257"/>
      <c r="M540" s="490"/>
      <c r="N540" s="490"/>
      <c r="O540" s="490"/>
      <c r="P540" s="490"/>
    </row>
    <row r="541" spans="1:16" ht="18.75" hidden="1">
      <c r="A541" s="1258" t="s">
        <v>4</v>
      </c>
      <c r="B541" s="1258"/>
      <c r="C541" s="1258"/>
      <c r="D541" s="1258"/>
      <c r="E541" s="475"/>
      <c r="F541" s="475"/>
      <c r="G541" s="504"/>
      <c r="H541" s="1259" t="s">
        <v>522</v>
      </c>
      <c r="I541" s="1259"/>
      <c r="J541" s="1259"/>
      <c r="K541" s="1259"/>
      <c r="L541" s="1259"/>
      <c r="M541" s="490"/>
      <c r="N541" s="490"/>
      <c r="O541" s="490"/>
      <c r="P541" s="490"/>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E8:J8"/>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G280:L280"/>
    <mergeCell ref="A281:D281"/>
    <mergeCell ref="H281:L281"/>
    <mergeCell ref="A278:B278"/>
    <mergeCell ref="A279:B279"/>
    <mergeCell ref="D258:D259"/>
    <mergeCell ref="E258:J258"/>
    <mergeCell ref="A295:B295"/>
    <mergeCell ref="D295:J295"/>
    <mergeCell ref="K295:L295"/>
    <mergeCell ref="G322:L322"/>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C516:C519"/>
    <mergeCell ref="D518:D519"/>
    <mergeCell ref="K515:L515"/>
    <mergeCell ref="E518:J518"/>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U73"/>
  <sheetViews>
    <sheetView showZeros="0" view="pageBreakPreview" zoomScale="85" zoomScaleSheetLayoutView="85" zoomScalePageLayoutView="0" workbookViewId="0" topLeftCell="A37">
      <selection activeCell="Q11" sqref="Q11"/>
    </sheetView>
  </sheetViews>
  <sheetFormatPr defaultColWidth="9.00390625" defaultRowHeight="15.75"/>
  <cols>
    <col min="1" max="1" width="3.50390625" style="26" customWidth="1"/>
    <col min="2" max="2" width="23.75390625" style="26" customWidth="1"/>
    <col min="3" max="3" width="9.00390625" style="26" customWidth="1"/>
    <col min="4" max="4" width="8.375" style="26" customWidth="1"/>
    <col min="5" max="5" width="7.875" style="26" customWidth="1"/>
    <col min="6" max="6" width="6.50390625" style="26" customWidth="1"/>
    <col min="7" max="7" width="6.75390625" style="26" customWidth="1"/>
    <col min="8" max="8" width="9.75390625" style="26" customWidth="1"/>
    <col min="9" max="9" width="7.875" style="26" customWidth="1"/>
    <col min="10" max="10" width="6.875" style="26" customWidth="1"/>
    <col min="11" max="11" width="6.25390625" style="26" customWidth="1"/>
    <col min="12" max="12" width="5.75390625" style="26" customWidth="1"/>
    <col min="13" max="14" width="5.875" style="26" customWidth="1"/>
    <col min="15" max="15" width="6.125" style="26" customWidth="1"/>
    <col min="16" max="16" width="6.625" style="26" customWidth="1"/>
    <col min="17" max="17" width="7.875" style="26" customWidth="1"/>
    <col min="18" max="18" width="7.00390625" style="26" customWidth="1"/>
    <col min="19" max="19" width="8.875" style="26" customWidth="1"/>
    <col min="20" max="16384" width="9.00390625" style="26" customWidth="1"/>
  </cols>
  <sheetData>
    <row r="1" spans="1:19" ht="20.25" customHeight="1">
      <c r="A1" s="459" t="s">
        <v>34</v>
      </c>
      <c r="B1" s="459"/>
      <c r="C1" s="459"/>
      <c r="E1" s="1238" t="s">
        <v>83</v>
      </c>
      <c r="F1" s="1238"/>
      <c r="G1" s="1238"/>
      <c r="H1" s="1238"/>
      <c r="I1" s="1238"/>
      <c r="J1" s="1238"/>
      <c r="K1" s="1238"/>
      <c r="L1" s="1238"/>
      <c r="M1" s="1238"/>
      <c r="N1" s="1238"/>
      <c r="O1" s="1238"/>
      <c r="P1" s="415" t="s">
        <v>577</v>
      </c>
      <c r="Q1" s="415"/>
      <c r="R1" s="415"/>
      <c r="S1" s="415"/>
    </row>
    <row r="2" spans="1:19" ht="17.25" customHeight="1">
      <c r="A2" s="1312" t="s">
        <v>344</v>
      </c>
      <c r="B2" s="1312"/>
      <c r="C2" s="1312"/>
      <c r="D2" s="1312"/>
      <c r="E2" s="1237" t="s">
        <v>42</v>
      </c>
      <c r="F2" s="1237"/>
      <c r="G2" s="1237"/>
      <c r="H2" s="1237"/>
      <c r="I2" s="1237"/>
      <c r="J2" s="1237"/>
      <c r="K2" s="1237"/>
      <c r="L2" s="1237"/>
      <c r="M2" s="1237"/>
      <c r="N2" s="1237"/>
      <c r="O2" s="1237"/>
      <c r="P2" s="1313" t="str">
        <f>'Thong tin'!B4</f>
        <v>CTHADS tỉnh Ninh Thuận</v>
      </c>
      <c r="Q2" s="1313"/>
      <c r="R2" s="1313"/>
      <c r="S2" s="1313"/>
    </row>
    <row r="3" spans="1:19" ht="19.5" customHeight="1">
      <c r="A3" s="1312" t="s">
        <v>345</v>
      </c>
      <c r="B3" s="1312"/>
      <c r="C3" s="1312"/>
      <c r="D3" s="1312"/>
      <c r="E3" s="1321" t="str">
        <f>'Thong tin'!B3</f>
        <v>12 tháng / năm 2017</v>
      </c>
      <c r="F3" s="1321"/>
      <c r="G3" s="1321"/>
      <c r="H3" s="1321"/>
      <c r="I3" s="1321"/>
      <c r="J3" s="1321"/>
      <c r="K3" s="1321"/>
      <c r="L3" s="1321"/>
      <c r="M3" s="1321"/>
      <c r="N3" s="1321"/>
      <c r="O3" s="1321"/>
      <c r="P3" s="415" t="s">
        <v>578</v>
      </c>
      <c r="Q3" s="459"/>
      <c r="R3" s="415"/>
      <c r="S3" s="415"/>
    </row>
    <row r="4" spans="1:19" ht="14.25" customHeight="1">
      <c r="A4" s="418" t="s">
        <v>217</v>
      </c>
      <c r="B4" s="459"/>
      <c r="C4" s="459"/>
      <c r="D4" s="459"/>
      <c r="E4" s="459"/>
      <c r="F4" s="459"/>
      <c r="G4" s="459"/>
      <c r="H4" s="459"/>
      <c r="I4" s="459"/>
      <c r="J4" s="459"/>
      <c r="K4" s="459"/>
      <c r="L4" s="459"/>
      <c r="M4" s="459"/>
      <c r="N4" s="506"/>
      <c r="O4" s="506"/>
      <c r="P4" s="1322" t="s">
        <v>412</v>
      </c>
      <c r="Q4" s="1322"/>
      <c r="R4" s="1322"/>
      <c r="S4" s="1322"/>
    </row>
    <row r="5" spans="2:19" ht="13.5" customHeight="1">
      <c r="B5" s="455"/>
      <c r="C5" s="455"/>
      <c r="Q5" s="507" t="s">
        <v>343</v>
      </c>
      <c r="R5" s="508"/>
      <c r="S5" s="508"/>
    </row>
    <row r="6" spans="1:19" ht="19.5" customHeight="1">
      <c r="A6" s="1267" t="s">
        <v>72</v>
      </c>
      <c r="B6" s="1267"/>
      <c r="C6" s="1316" t="s">
        <v>218</v>
      </c>
      <c r="D6" s="1316"/>
      <c r="E6" s="1316"/>
      <c r="F6" s="1314" t="s">
        <v>134</v>
      </c>
      <c r="G6" s="1314" t="s">
        <v>219</v>
      </c>
      <c r="H6" s="1315" t="s">
        <v>137</v>
      </c>
      <c r="I6" s="1315"/>
      <c r="J6" s="1315"/>
      <c r="K6" s="1315"/>
      <c r="L6" s="1315"/>
      <c r="M6" s="1315"/>
      <c r="N6" s="1315"/>
      <c r="O6" s="1315"/>
      <c r="P6" s="1315"/>
      <c r="Q6" s="1315"/>
      <c r="R6" s="1316" t="s">
        <v>354</v>
      </c>
      <c r="S6" s="1327" t="s">
        <v>580</v>
      </c>
    </row>
    <row r="7" spans="1:19" s="415" customFormat="1" ht="27" customHeight="1">
      <c r="A7" s="1267"/>
      <c r="B7" s="1267"/>
      <c r="C7" s="1316" t="s">
        <v>51</v>
      </c>
      <c r="D7" s="1323" t="s">
        <v>7</v>
      </c>
      <c r="E7" s="1323"/>
      <c r="F7" s="1314"/>
      <c r="G7" s="1314"/>
      <c r="H7" s="1314" t="s">
        <v>137</v>
      </c>
      <c r="I7" s="1316" t="s">
        <v>138</v>
      </c>
      <c r="J7" s="1316"/>
      <c r="K7" s="1316"/>
      <c r="L7" s="1316"/>
      <c r="M7" s="1316"/>
      <c r="N7" s="1316"/>
      <c r="O7" s="1316"/>
      <c r="P7" s="1316"/>
      <c r="Q7" s="1314" t="s">
        <v>151</v>
      </c>
      <c r="R7" s="1316"/>
      <c r="S7" s="1327"/>
    </row>
    <row r="8" spans="1:19" ht="21.75" customHeight="1">
      <c r="A8" s="1267"/>
      <c r="B8" s="1267"/>
      <c r="C8" s="1316"/>
      <c r="D8" s="1323" t="s">
        <v>221</v>
      </c>
      <c r="E8" s="1323" t="s">
        <v>222</v>
      </c>
      <c r="F8" s="1314"/>
      <c r="G8" s="1314"/>
      <c r="H8" s="1314"/>
      <c r="I8" s="1314" t="s">
        <v>579</v>
      </c>
      <c r="J8" s="1323" t="s">
        <v>7</v>
      </c>
      <c r="K8" s="1323"/>
      <c r="L8" s="1323"/>
      <c r="M8" s="1323"/>
      <c r="N8" s="1323"/>
      <c r="O8" s="1323"/>
      <c r="P8" s="1323"/>
      <c r="Q8" s="1314"/>
      <c r="R8" s="1316"/>
      <c r="S8" s="1327"/>
    </row>
    <row r="9" spans="1:19" ht="83.25" customHeight="1">
      <c r="A9" s="1267"/>
      <c r="B9" s="1267"/>
      <c r="C9" s="1316"/>
      <c r="D9" s="1323"/>
      <c r="E9" s="1323"/>
      <c r="F9" s="1314"/>
      <c r="G9" s="1314"/>
      <c r="H9" s="1314"/>
      <c r="I9" s="1314"/>
      <c r="J9" s="509" t="s">
        <v>223</v>
      </c>
      <c r="K9" s="509" t="s">
        <v>224</v>
      </c>
      <c r="L9" s="510" t="s">
        <v>142</v>
      </c>
      <c r="M9" s="510" t="s">
        <v>225</v>
      </c>
      <c r="N9" s="510" t="s">
        <v>146</v>
      </c>
      <c r="O9" s="510" t="s">
        <v>355</v>
      </c>
      <c r="P9" s="510" t="s">
        <v>150</v>
      </c>
      <c r="Q9" s="1314"/>
      <c r="R9" s="1316"/>
      <c r="S9" s="1327"/>
    </row>
    <row r="10" spans="1:19" ht="18" customHeight="1">
      <c r="A10" s="1324" t="s">
        <v>6</v>
      </c>
      <c r="B10" s="1325"/>
      <c r="C10" s="511">
        <v>1</v>
      </c>
      <c r="D10" s="511">
        <v>2</v>
      </c>
      <c r="E10" s="511">
        <v>3</v>
      </c>
      <c r="F10" s="511">
        <v>4</v>
      </c>
      <c r="G10" s="511">
        <v>5</v>
      </c>
      <c r="H10" s="511">
        <v>6</v>
      </c>
      <c r="I10" s="511">
        <v>7</v>
      </c>
      <c r="J10" s="511">
        <v>8</v>
      </c>
      <c r="K10" s="511">
        <v>9</v>
      </c>
      <c r="L10" s="511">
        <v>10</v>
      </c>
      <c r="M10" s="511">
        <v>11</v>
      </c>
      <c r="N10" s="511">
        <v>12</v>
      </c>
      <c r="O10" s="511">
        <v>13</v>
      </c>
      <c r="P10" s="511">
        <v>14</v>
      </c>
      <c r="Q10" s="511">
        <v>15</v>
      </c>
      <c r="R10" s="511">
        <v>16</v>
      </c>
      <c r="S10" s="885">
        <v>17</v>
      </c>
    </row>
    <row r="11" spans="1:21" ht="21" customHeight="1">
      <c r="A11" s="1326" t="s">
        <v>37</v>
      </c>
      <c r="B11" s="1316"/>
      <c r="C11" s="405">
        <v>6008</v>
      </c>
      <c r="D11" s="405">
        <v>1471</v>
      </c>
      <c r="E11" s="405">
        <v>4537</v>
      </c>
      <c r="F11" s="405">
        <v>71</v>
      </c>
      <c r="G11" s="405">
        <v>0</v>
      </c>
      <c r="H11" s="405">
        <v>5937</v>
      </c>
      <c r="I11" s="405">
        <v>5049</v>
      </c>
      <c r="J11" s="405">
        <v>4178</v>
      </c>
      <c r="K11" s="405">
        <v>80</v>
      </c>
      <c r="L11" s="405">
        <v>772</v>
      </c>
      <c r="M11" s="405">
        <v>18</v>
      </c>
      <c r="N11" s="405">
        <v>0</v>
      </c>
      <c r="O11" s="405">
        <v>0</v>
      </c>
      <c r="P11" s="405">
        <v>1</v>
      </c>
      <c r="Q11" s="405">
        <v>888</v>
      </c>
      <c r="R11" s="405">
        <v>1679</v>
      </c>
      <c r="S11" s="890">
        <f>(J11+K11)/I11</f>
        <v>0.8433353139235492</v>
      </c>
      <c r="T11" s="405">
        <f>J11+K11</f>
        <v>4258</v>
      </c>
      <c r="U11" s="405">
        <f>R11-Q11</f>
        <v>791</v>
      </c>
    </row>
    <row r="12" spans="1:21" ht="21" customHeight="1">
      <c r="A12" s="824" t="s">
        <v>0</v>
      </c>
      <c r="B12" s="838" t="s">
        <v>685</v>
      </c>
      <c r="C12" s="405">
        <v>212</v>
      </c>
      <c r="D12" s="410">
        <v>60</v>
      </c>
      <c r="E12" s="410">
        <v>152</v>
      </c>
      <c r="F12" s="410">
        <v>1</v>
      </c>
      <c r="G12" s="410">
        <v>0</v>
      </c>
      <c r="H12" s="405">
        <v>211</v>
      </c>
      <c r="I12" s="405">
        <v>169</v>
      </c>
      <c r="J12" s="410">
        <v>130</v>
      </c>
      <c r="K12" s="410">
        <v>4</v>
      </c>
      <c r="L12" s="410">
        <v>35</v>
      </c>
      <c r="M12" s="410">
        <v>0</v>
      </c>
      <c r="N12" s="410">
        <v>0</v>
      </c>
      <c r="O12" s="410">
        <v>0</v>
      </c>
      <c r="P12" s="410">
        <v>0</v>
      </c>
      <c r="Q12" s="405">
        <v>42</v>
      </c>
      <c r="R12" s="405">
        <v>77</v>
      </c>
      <c r="S12" s="890">
        <f aca="true" t="shared" si="0" ref="S12:S61">(J12+K12)/I12</f>
        <v>0.7928994082840237</v>
      </c>
      <c r="T12" s="405">
        <f aca="true" t="shared" si="1" ref="T12:T61">J12+K12</f>
        <v>134</v>
      </c>
      <c r="U12" s="405">
        <f>R12-Q12</f>
        <v>35</v>
      </c>
    </row>
    <row r="13" spans="1:20" ht="21" customHeight="1">
      <c r="A13" s="824" t="s">
        <v>52</v>
      </c>
      <c r="B13" s="841" t="s">
        <v>686</v>
      </c>
      <c r="C13" s="405">
        <v>17</v>
      </c>
      <c r="D13" s="410">
        <v>11</v>
      </c>
      <c r="E13" s="410">
        <v>6</v>
      </c>
      <c r="F13" s="410"/>
      <c r="G13" s="410"/>
      <c r="H13" s="405">
        <v>17</v>
      </c>
      <c r="I13" s="405">
        <v>9</v>
      </c>
      <c r="J13" s="410">
        <v>5</v>
      </c>
      <c r="K13" s="410">
        <v>0</v>
      </c>
      <c r="L13" s="410">
        <v>4</v>
      </c>
      <c r="M13" s="410">
        <v>0</v>
      </c>
      <c r="N13" s="410">
        <v>0</v>
      </c>
      <c r="O13" s="410">
        <v>0</v>
      </c>
      <c r="P13" s="410">
        <v>0</v>
      </c>
      <c r="Q13" s="405">
        <v>8</v>
      </c>
      <c r="R13" s="405">
        <v>12</v>
      </c>
      <c r="S13" s="890">
        <f t="shared" si="0"/>
        <v>0.5555555555555556</v>
      </c>
      <c r="T13" s="405">
        <f t="shared" si="1"/>
        <v>5</v>
      </c>
    </row>
    <row r="14" spans="1:20" ht="21" customHeight="1">
      <c r="A14" s="824" t="s">
        <v>53</v>
      </c>
      <c r="B14" s="841" t="s">
        <v>688</v>
      </c>
      <c r="C14" s="405">
        <v>48</v>
      </c>
      <c r="D14" s="410">
        <v>14</v>
      </c>
      <c r="E14" s="410">
        <v>34</v>
      </c>
      <c r="F14" s="410">
        <v>0</v>
      </c>
      <c r="G14" s="410"/>
      <c r="H14" s="405">
        <v>48</v>
      </c>
      <c r="I14" s="405">
        <v>40</v>
      </c>
      <c r="J14" s="410">
        <v>31</v>
      </c>
      <c r="K14" s="410">
        <v>0</v>
      </c>
      <c r="L14" s="410">
        <v>9</v>
      </c>
      <c r="M14" s="410">
        <v>0</v>
      </c>
      <c r="N14" s="410">
        <v>0</v>
      </c>
      <c r="O14" s="410">
        <v>0</v>
      </c>
      <c r="P14" s="410">
        <v>0</v>
      </c>
      <c r="Q14" s="405">
        <v>8</v>
      </c>
      <c r="R14" s="405">
        <v>17</v>
      </c>
      <c r="S14" s="890">
        <f t="shared" si="0"/>
        <v>0.775</v>
      </c>
      <c r="T14" s="405">
        <f t="shared" si="1"/>
        <v>31</v>
      </c>
    </row>
    <row r="15" spans="1:20" ht="21" customHeight="1">
      <c r="A15" s="824" t="s">
        <v>58</v>
      </c>
      <c r="B15" s="841" t="s">
        <v>701</v>
      </c>
      <c r="C15" s="405">
        <v>49</v>
      </c>
      <c r="D15" s="410">
        <v>17</v>
      </c>
      <c r="E15" s="410">
        <v>32</v>
      </c>
      <c r="F15" s="410"/>
      <c r="G15" s="410"/>
      <c r="H15" s="405">
        <v>49</v>
      </c>
      <c r="I15" s="405">
        <v>39</v>
      </c>
      <c r="J15" s="410">
        <v>29</v>
      </c>
      <c r="K15" s="410">
        <v>1</v>
      </c>
      <c r="L15" s="410">
        <v>9</v>
      </c>
      <c r="M15" s="410">
        <v>0</v>
      </c>
      <c r="N15" s="410">
        <v>0</v>
      </c>
      <c r="O15" s="410">
        <v>0</v>
      </c>
      <c r="P15" s="410">
        <v>0</v>
      </c>
      <c r="Q15" s="405">
        <v>10</v>
      </c>
      <c r="R15" s="405">
        <v>19</v>
      </c>
      <c r="S15" s="890">
        <f t="shared" si="0"/>
        <v>0.7692307692307693</v>
      </c>
      <c r="T15" s="405">
        <f t="shared" si="1"/>
        <v>30</v>
      </c>
    </row>
    <row r="16" spans="1:20" ht="21" customHeight="1">
      <c r="A16" s="824" t="s">
        <v>73</v>
      </c>
      <c r="B16" s="841" t="s">
        <v>689</v>
      </c>
      <c r="C16" s="405">
        <v>38</v>
      </c>
      <c r="D16" s="410">
        <v>7</v>
      </c>
      <c r="E16" s="410">
        <v>31</v>
      </c>
      <c r="F16" s="410"/>
      <c r="G16" s="410"/>
      <c r="H16" s="405">
        <v>38</v>
      </c>
      <c r="I16" s="405">
        <v>37</v>
      </c>
      <c r="J16" s="410">
        <v>29</v>
      </c>
      <c r="K16" s="410">
        <v>0</v>
      </c>
      <c r="L16" s="410">
        <v>8</v>
      </c>
      <c r="M16" s="410">
        <v>0</v>
      </c>
      <c r="N16" s="410">
        <v>0</v>
      </c>
      <c r="O16" s="410">
        <v>0</v>
      </c>
      <c r="P16" s="410">
        <v>0</v>
      </c>
      <c r="Q16" s="405">
        <v>1</v>
      </c>
      <c r="R16" s="405">
        <v>9</v>
      </c>
      <c r="S16" s="890">
        <f t="shared" si="0"/>
        <v>0.7837837837837838</v>
      </c>
      <c r="T16" s="405">
        <f t="shared" si="1"/>
        <v>29</v>
      </c>
    </row>
    <row r="17" spans="1:20" ht="21" customHeight="1">
      <c r="A17" s="824" t="s">
        <v>74</v>
      </c>
      <c r="B17" s="841" t="s">
        <v>742</v>
      </c>
      <c r="C17" s="405">
        <v>17</v>
      </c>
      <c r="D17" s="410">
        <v>0</v>
      </c>
      <c r="E17" s="410">
        <v>17</v>
      </c>
      <c r="F17" s="410">
        <v>1</v>
      </c>
      <c r="G17" s="410">
        <v>0</v>
      </c>
      <c r="H17" s="405">
        <v>16</v>
      </c>
      <c r="I17" s="405">
        <v>15</v>
      </c>
      <c r="J17" s="410">
        <v>13</v>
      </c>
      <c r="K17" s="410">
        <v>0</v>
      </c>
      <c r="L17" s="410">
        <v>2</v>
      </c>
      <c r="M17" s="410">
        <v>0</v>
      </c>
      <c r="N17" s="410">
        <v>0</v>
      </c>
      <c r="O17" s="410">
        <v>0</v>
      </c>
      <c r="P17" s="410">
        <v>0</v>
      </c>
      <c r="Q17" s="405">
        <v>1</v>
      </c>
      <c r="R17" s="405">
        <v>3</v>
      </c>
      <c r="S17" s="890">
        <f t="shared" si="0"/>
        <v>0.8666666666666667</v>
      </c>
      <c r="T17" s="405">
        <f t="shared" si="1"/>
        <v>13</v>
      </c>
    </row>
    <row r="18" spans="1:20" ht="21" customHeight="1">
      <c r="A18" s="824" t="s">
        <v>75</v>
      </c>
      <c r="B18" s="841" t="s">
        <v>743</v>
      </c>
      <c r="C18" s="405">
        <v>43</v>
      </c>
      <c r="D18" s="410">
        <v>11</v>
      </c>
      <c r="E18" s="410">
        <v>32</v>
      </c>
      <c r="F18" s="410"/>
      <c r="G18" s="410"/>
      <c r="H18" s="405">
        <v>43</v>
      </c>
      <c r="I18" s="405">
        <v>29</v>
      </c>
      <c r="J18" s="410">
        <v>23</v>
      </c>
      <c r="K18" s="410">
        <v>3</v>
      </c>
      <c r="L18" s="410">
        <v>3</v>
      </c>
      <c r="M18" s="410">
        <v>0</v>
      </c>
      <c r="N18" s="410">
        <v>0</v>
      </c>
      <c r="O18" s="410">
        <v>0</v>
      </c>
      <c r="P18" s="410">
        <v>0</v>
      </c>
      <c r="Q18" s="405">
        <v>14</v>
      </c>
      <c r="R18" s="405">
        <v>17</v>
      </c>
      <c r="S18" s="890">
        <f t="shared" si="0"/>
        <v>0.896551724137931</v>
      </c>
      <c r="T18" s="405">
        <f t="shared" si="1"/>
        <v>26</v>
      </c>
    </row>
    <row r="19" spans="1:20" ht="17.25" customHeight="1">
      <c r="A19" s="824" t="s">
        <v>20</v>
      </c>
      <c r="B19" s="838" t="s">
        <v>690</v>
      </c>
      <c r="C19" s="405"/>
      <c r="D19" s="410"/>
      <c r="E19" s="410"/>
      <c r="F19" s="410"/>
      <c r="G19" s="410"/>
      <c r="H19" s="405"/>
      <c r="I19" s="405"/>
      <c r="J19" s="410"/>
      <c r="K19" s="410"/>
      <c r="L19" s="410"/>
      <c r="M19" s="410"/>
      <c r="N19" s="410"/>
      <c r="O19" s="410"/>
      <c r="P19" s="410"/>
      <c r="Q19" s="405"/>
      <c r="R19" s="405"/>
      <c r="S19" s="890"/>
      <c r="T19" s="405">
        <f t="shared" si="1"/>
        <v>0</v>
      </c>
    </row>
    <row r="20" spans="1:21" ht="21" customHeight="1">
      <c r="A20" s="824" t="s">
        <v>1</v>
      </c>
      <c r="B20" s="838" t="s">
        <v>19</v>
      </c>
      <c r="C20" s="405">
        <v>5796</v>
      </c>
      <c r="D20" s="410">
        <v>1411</v>
      </c>
      <c r="E20" s="410">
        <v>4385</v>
      </c>
      <c r="F20" s="410">
        <v>70</v>
      </c>
      <c r="G20" s="410">
        <v>0</v>
      </c>
      <c r="H20" s="405">
        <v>5726</v>
      </c>
      <c r="I20" s="405">
        <v>4880</v>
      </c>
      <c r="J20" s="410">
        <v>4048</v>
      </c>
      <c r="K20" s="410">
        <v>76</v>
      </c>
      <c r="L20" s="410">
        <v>737</v>
      </c>
      <c r="M20" s="410">
        <v>18</v>
      </c>
      <c r="N20" s="410">
        <v>0</v>
      </c>
      <c r="O20" s="410">
        <v>0</v>
      </c>
      <c r="P20" s="410">
        <v>1</v>
      </c>
      <c r="Q20" s="405">
        <v>846</v>
      </c>
      <c r="R20" s="405">
        <v>1602</v>
      </c>
      <c r="S20" s="890">
        <f t="shared" si="0"/>
        <v>0.8450819672131148</v>
      </c>
      <c r="T20" s="405">
        <f t="shared" si="1"/>
        <v>4124</v>
      </c>
      <c r="U20" s="405">
        <f>R20-Q20</f>
        <v>756</v>
      </c>
    </row>
    <row r="21" spans="1:20" ht="21" customHeight="1">
      <c r="A21" s="824" t="s">
        <v>52</v>
      </c>
      <c r="B21" s="838" t="s">
        <v>691</v>
      </c>
      <c r="C21" s="405">
        <v>2349</v>
      </c>
      <c r="D21" s="410">
        <v>514</v>
      </c>
      <c r="E21" s="410">
        <v>1835</v>
      </c>
      <c r="F21" s="410">
        <v>24</v>
      </c>
      <c r="G21" s="410">
        <v>0</v>
      </c>
      <c r="H21" s="405">
        <v>2325</v>
      </c>
      <c r="I21" s="405">
        <v>1892</v>
      </c>
      <c r="J21" s="410">
        <v>1675</v>
      </c>
      <c r="K21" s="410">
        <v>29</v>
      </c>
      <c r="L21" s="410">
        <v>176</v>
      </c>
      <c r="M21" s="410">
        <v>12</v>
      </c>
      <c r="N21" s="410">
        <v>0</v>
      </c>
      <c r="O21" s="410">
        <v>0</v>
      </c>
      <c r="P21" s="410">
        <v>0</v>
      </c>
      <c r="Q21" s="405">
        <v>433</v>
      </c>
      <c r="R21" s="405">
        <v>621</v>
      </c>
      <c r="S21" s="890">
        <f t="shared" si="0"/>
        <v>0.9006342494714588</v>
      </c>
      <c r="T21" s="405">
        <f t="shared" si="1"/>
        <v>1704</v>
      </c>
    </row>
    <row r="22" spans="1:20" ht="21" customHeight="1">
      <c r="A22" s="824" t="s">
        <v>54</v>
      </c>
      <c r="B22" s="841" t="s">
        <v>697</v>
      </c>
      <c r="C22" s="405">
        <v>378</v>
      </c>
      <c r="D22" s="410">
        <v>98</v>
      </c>
      <c r="E22" s="410">
        <v>280</v>
      </c>
      <c r="F22" s="410">
        <v>1</v>
      </c>
      <c r="G22" s="410">
        <v>0</v>
      </c>
      <c r="H22" s="405">
        <v>377</v>
      </c>
      <c r="I22" s="405">
        <v>294</v>
      </c>
      <c r="J22" s="410">
        <v>270</v>
      </c>
      <c r="K22" s="410">
        <v>5</v>
      </c>
      <c r="L22" s="410">
        <v>18</v>
      </c>
      <c r="M22" s="410">
        <v>1</v>
      </c>
      <c r="N22" s="410">
        <v>0</v>
      </c>
      <c r="O22" s="410">
        <v>0</v>
      </c>
      <c r="P22" s="410">
        <v>0</v>
      </c>
      <c r="Q22" s="405">
        <v>83</v>
      </c>
      <c r="R22" s="405">
        <v>102</v>
      </c>
      <c r="S22" s="890">
        <f t="shared" si="0"/>
        <v>0.935374149659864</v>
      </c>
      <c r="T22" s="405">
        <f t="shared" si="1"/>
        <v>275</v>
      </c>
    </row>
    <row r="23" spans="1:20" ht="21" customHeight="1">
      <c r="A23" s="824" t="s">
        <v>55</v>
      </c>
      <c r="B23" s="841" t="s">
        <v>692</v>
      </c>
      <c r="C23" s="405">
        <v>400</v>
      </c>
      <c r="D23" s="410">
        <v>85</v>
      </c>
      <c r="E23" s="410">
        <v>315</v>
      </c>
      <c r="F23" s="410">
        <v>4</v>
      </c>
      <c r="G23" s="410">
        <v>0</v>
      </c>
      <c r="H23" s="405">
        <v>396</v>
      </c>
      <c r="I23" s="405">
        <v>301</v>
      </c>
      <c r="J23" s="410">
        <v>274</v>
      </c>
      <c r="K23" s="410">
        <v>7</v>
      </c>
      <c r="L23" s="410">
        <v>18</v>
      </c>
      <c r="M23" s="410">
        <v>2</v>
      </c>
      <c r="N23" s="410">
        <v>0</v>
      </c>
      <c r="O23" s="410">
        <v>0</v>
      </c>
      <c r="P23" s="410">
        <v>0</v>
      </c>
      <c r="Q23" s="405">
        <v>95</v>
      </c>
      <c r="R23" s="405">
        <v>115</v>
      </c>
      <c r="S23" s="890">
        <f t="shared" si="0"/>
        <v>0.9335548172757475</v>
      </c>
      <c r="T23" s="405">
        <f t="shared" si="1"/>
        <v>281</v>
      </c>
    </row>
    <row r="24" spans="1:20" ht="21" customHeight="1">
      <c r="A24" s="824" t="s">
        <v>141</v>
      </c>
      <c r="B24" s="841" t="s">
        <v>693</v>
      </c>
      <c r="C24" s="405">
        <v>358</v>
      </c>
      <c r="D24" s="410">
        <v>87</v>
      </c>
      <c r="E24" s="410">
        <v>271</v>
      </c>
      <c r="F24" s="410">
        <v>5</v>
      </c>
      <c r="G24" s="410">
        <v>0</v>
      </c>
      <c r="H24" s="405">
        <v>353</v>
      </c>
      <c r="I24" s="405">
        <v>283</v>
      </c>
      <c r="J24" s="410">
        <v>259</v>
      </c>
      <c r="K24" s="410">
        <v>6</v>
      </c>
      <c r="L24" s="410">
        <v>13</v>
      </c>
      <c r="M24" s="410">
        <v>5</v>
      </c>
      <c r="N24" s="410">
        <v>0</v>
      </c>
      <c r="O24" s="410">
        <v>0</v>
      </c>
      <c r="P24" s="410">
        <v>0</v>
      </c>
      <c r="Q24" s="405">
        <v>70</v>
      </c>
      <c r="R24" s="405">
        <v>88</v>
      </c>
      <c r="S24" s="890">
        <f t="shared" si="0"/>
        <v>0.9363957597173145</v>
      </c>
      <c r="T24" s="405">
        <f t="shared" si="1"/>
        <v>265</v>
      </c>
    </row>
    <row r="25" spans="1:20" ht="21" customHeight="1">
      <c r="A25" s="824" t="s">
        <v>143</v>
      </c>
      <c r="B25" s="841" t="s">
        <v>694</v>
      </c>
      <c r="C25" s="405">
        <v>93</v>
      </c>
      <c r="D25" s="410">
        <v>3</v>
      </c>
      <c r="E25" s="410">
        <v>90</v>
      </c>
      <c r="F25" s="410">
        <v>1</v>
      </c>
      <c r="G25" s="410">
        <v>0</v>
      </c>
      <c r="H25" s="405">
        <v>92</v>
      </c>
      <c r="I25" s="405">
        <v>88</v>
      </c>
      <c r="J25" s="410">
        <v>88</v>
      </c>
      <c r="K25" s="410">
        <v>0</v>
      </c>
      <c r="L25" s="410">
        <v>0</v>
      </c>
      <c r="M25" s="410">
        <v>0</v>
      </c>
      <c r="N25" s="410">
        <v>0</v>
      </c>
      <c r="O25" s="410">
        <v>0</v>
      </c>
      <c r="P25" s="410">
        <v>0</v>
      </c>
      <c r="Q25" s="405">
        <v>4</v>
      </c>
      <c r="R25" s="405">
        <v>4</v>
      </c>
      <c r="S25" s="890">
        <f t="shared" si="0"/>
        <v>1</v>
      </c>
      <c r="T25" s="405">
        <f t="shared" si="1"/>
        <v>88</v>
      </c>
    </row>
    <row r="26" spans="1:20" ht="21" customHeight="1">
      <c r="A26" s="824" t="s">
        <v>145</v>
      </c>
      <c r="B26" s="841" t="s">
        <v>695</v>
      </c>
      <c r="C26" s="405">
        <v>377</v>
      </c>
      <c r="D26" s="410">
        <v>89</v>
      </c>
      <c r="E26" s="410">
        <v>288</v>
      </c>
      <c r="F26" s="410">
        <v>2</v>
      </c>
      <c r="G26" s="410">
        <v>0</v>
      </c>
      <c r="H26" s="405">
        <v>375</v>
      </c>
      <c r="I26" s="405">
        <v>278</v>
      </c>
      <c r="J26" s="410">
        <v>253</v>
      </c>
      <c r="K26" s="410">
        <v>6</v>
      </c>
      <c r="L26" s="410">
        <v>18</v>
      </c>
      <c r="M26" s="410">
        <v>1</v>
      </c>
      <c r="N26" s="410">
        <v>0</v>
      </c>
      <c r="O26" s="410">
        <v>0</v>
      </c>
      <c r="P26" s="410">
        <v>0</v>
      </c>
      <c r="Q26" s="405">
        <v>97</v>
      </c>
      <c r="R26" s="405">
        <v>116</v>
      </c>
      <c r="S26" s="890">
        <f t="shared" si="0"/>
        <v>0.9316546762589928</v>
      </c>
      <c r="T26" s="405">
        <f t="shared" si="1"/>
        <v>259</v>
      </c>
    </row>
    <row r="27" spans="1:20" ht="21" customHeight="1">
      <c r="A27" s="824" t="s">
        <v>147</v>
      </c>
      <c r="B27" s="841" t="s">
        <v>745</v>
      </c>
      <c r="C27" s="405">
        <v>379</v>
      </c>
      <c r="D27" s="410">
        <v>86</v>
      </c>
      <c r="E27" s="410">
        <v>293</v>
      </c>
      <c r="F27" s="410">
        <v>4</v>
      </c>
      <c r="G27" s="410">
        <v>0</v>
      </c>
      <c r="H27" s="405">
        <v>375</v>
      </c>
      <c r="I27" s="405">
        <v>344</v>
      </c>
      <c r="J27" s="410">
        <v>284</v>
      </c>
      <c r="K27" s="410">
        <v>0</v>
      </c>
      <c r="L27" s="410">
        <v>59</v>
      </c>
      <c r="M27" s="410">
        <v>1</v>
      </c>
      <c r="N27" s="410">
        <v>0</v>
      </c>
      <c r="O27" s="410">
        <v>0</v>
      </c>
      <c r="P27" s="410">
        <v>0</v>
      </c>
      <c r="Q27" s="405">
        <v>31</v>
      </c>
      <c r="R27" s="405">
        <v>91</v>
      </c>
      <c r="S27" s="890">
        <f>(J27+K27)/I27</f>
        <v>0.8255813953488372</v>
      </c>
      <c r="T27" s="405">
        <f t="shared" si="1"/>
        <v>284</v>
      </c>
    </row>
    <row r="28" spans="1:20" ht="21" customHeight="1">
      <c r="A28" s="824" t="s">
        <v>147</v>
      </c>
      <c r="B28" s="841" t="s">
        <v>746</v>
      </c>
      <c r="C28" s="405">
        <v>364</v>
      </c>
      <c r="D28" s="410">
        <v>66</v>
      </c>
      <c r="E28" s="410">
        <v>298</v>
      </c>
      <c r="F28" s="410">
        <v>7</v>
      </c>
      <c r="G28" s="410">
        <v>0</v>
      </c>
      <c r="H28" s="405">
        <v>357</v>
      </c>
      <c r="I28" s="405">
        <v>304</v>
      </c>
      <c r="J28" s="410">
        <v>247</v>
      </c>
      <c r="K28" s="410">
        <v>5</v>
      </c>
      <c r="L28" s="410">
        <v>50</v>
      </c>
      <c r="M28" s="410">
        <v>2</v>
      </c>
      <c r="N28" s="410">
        <v>0</v>
      </c>
      <c r="O28" s="410">
        <v>0</v>
      </c>
      <c r="P28" s="410">
        <v>0</v>
      </c>
      <c r="Q28" s="405">
        <v>53</v>
      </c>
      <c r="R28" s="405">
        <v>105</v>
      </c>
      <c r="S28" s="890">
        <f t="shared" si="0"/>
        <v>0.8289473684210527</v>
      </c>
      <c r="T28" s="405">
        <f t="shared" si="1"/>
        <v>252</v>
      </c>
    </row>
    <row r="29" spans="1:20" ht="22.5" customHeight="1">
      <c r="A29" s="824" t="s">
        <v>20</v>
      </c>
      <c r="B29" s="838" t="s">
        <v>690</v>
      </c>
      <c r="C29" s="405"/>
      <c r="D29" s="410"/>
      <c r="E29" s="410"/>
      <c r="F29" s="410"/>
      <c r="G29" s="410"/>
      <c r="H29" s="405"/>
      <c r="I29" s="405"/>
      <c r="J29" s="410"/>
      <c r="K29" s="410"/>
      <c r="L29" s="410"/>
      <c r="M29" s="410"/>
      <c r="N29" s="410"/>
      <c r="O29" s="410"/>
      <c r="P29" s="410"/>
      <c r="Q29" s="405"/>
      <c r="R29" s="405"/>
      <c r="S29" s="890"/>
      <c r="T29" s="405">
        <f t="shared" si="1"/>
        <v>0</v>
      </c>
    </row>
    <row r="30" spans="1:21" ht="21" customHeight="1">
      <c r="A30" s="824" t="s">
        <v>53</v>
      </c>
      <c r="B30" s="838" t="s">
        <v>698</v>
      </c>
      <c r="C30" s="405">
        <v>992</v>
      </c>
      <c r="D30" s="410">
        <v>288</v>
      </c>
      <c r="E30" s="410">
        <v>704</v>
      </c>
      <c r="F30" s="410">
        <v>9</v>
      </c>
      <c r="G30" s="410">
        <v>0</v>
      </c>
      <c r="H30" s="405">
        <v>983</v>
      </c>
      <c r="I30" s="405">
        <v>815</v>
      </c>
      <c r="J30" s="410">
        <v>655</v>
      </c>
      <c r="K30" s="410">
        <v>14</v>
      </c>
      <c r="L30" s="410">
        <v>144</v>
      </c>
      <c r="M30" s="410">
        <v>2</v>
      </c>
      <c r="N30" s="410">
        <v>0</v>
      </c>
      <c r="O30" s="410">
        <v>0</v>
      </c>
      <c r="P30" s="410">
        <v>0</v>
      </c>
      <c r="Q30" s="405">
        <v>168</v>
      </c>
      <c r="R30" s="405">
        <v>314</v>
      </c>
      <c r="S30" s="890">
        <f t="shared" si="0"/>
        <v>0.8208588957055215</v>
      </c>
      <c r="T30" s="405">
        <f t="shared" si="1"/>
        <v>669</v>
      </c>
      <c r="U30" s="405">
        <f>R30-Q30</f>
        <v>146</v>
      </c>
    </row>
    <row r="31" spans="1:20" ht="21" customHeight="1">
      <c r="A31" s="824" t="s">
        <v>56</v>
      </c>
      <c r="B31" s="841" t="s">
        <v>699</v>
      </c>
      <c r="C31" s="405">
        <v>242</v>
      </c>
      <c r="D31" s="410">
        <v>20</v>
      </c>
      <c r="E31" s="410">
        <v>222</v>
      </c>
      <c r="F31" s="410">
        <v>0</v>
      </c>
      <c r="G31" s="410">
        <v>0</v>
      </c>
      <c r="H31" s="405">
        <v>242</v>
      </c>
      <c r="I31" s="405">
        <v>235</v>
      </c>
      <c r="J31" s="410">
        <v>219</v>
      </c>
      <c r="K31" s="410">
        <v>1</v>
      </c>
      <c r="L31" s="410">
        <v>14</v>
      </c>
      <c r="M31" s="410">
        <v>1</v>
      </c>
      <c r="N31" s="410">
        <v>0</v>
      </c>
      <c r="O31" s="410">
        <v>0</v>
      </c>
      <c r="P31" s="410">
        <v>0</v>
      </c>
      <c r="Q31" s="405">
        <v>7</v>
      </c>
      <c r="R31" s="405">
        <v>22</v>
      </c>
      <c r="S31" s="890">
        <f t="shared" si="0"/>
        <v>0.9361702127659575</v>
      </c>
      <c r="T31" s="405">
        <f t="shared" si="1"/>
        <v>220</v>
      </c>
    </row>
    <row r="32" spans="1:20" ht="21" customHeight="1">
      <c r="A32" s="824" t="s">
        <v>700</v>
      </c>
      <c r="B32" s="841" t="s">
        <v>696</v>
      </c>
      <c r="C32" s="405">
        <v>335</v>
      </c>
      <c r="D32" s="410">
        <v>121</v>
      </c>
      <c r="E32" s="410">
        <v>214</v>
      </c>
      <c r="F32" s="410">
        <v>2</v>
      </c>
      <c r="G32" s="410">
        <v>0</v>
      </c>
      <c r="H32" s="405">
        <v>333</v>
      </c>
      <c r="I32" s="405">
        <v>281</v>
      </c>
      <c r="J32" s="410">
        <v>205</v>
      </c>
      <c r="K32" s="410">
        <v>5</v>
      </c>
      <c r="L32" s="410">
        <v>70</v>
      </c>
      <c r="M32" s="410">
        <v>1</v>
      </c>
      <c r="N32" s="410">
        <v>0</v>
      </c>
      <c r="O32" s="410">
        <v>0</v>
      </c>
      <c r="P32" s="410">
        <v>0</v>
      </c>
      <c r="Q32" s="405">
        <v>52</v>
      </c>
      <c r="R32" s="405">
        <v>123</v>
      </c>
      <c r="S32" s="890">
        <f t="shared" si="0"/>
        <v>0.7473309608540926</v>
      </c>
      <c r="T32" s="405">
        <f t="shared" si="1"/>
        <v>210</v>
      </c>
    </row>
    <row r="33" spans="1:20" ht="21" customHeight="1">
      <c r="A33" s="824" t="s">
        <v>702</v>
      </c>
      <c r="B33" s="841" t="s">
        <v>703</v>
      </c>
      <c r="C33" s="405">
        <v>415</v>
      </c>
      <c r="D33" s="410">
        <v>147</v>
      </c>
      <c r="E33" s="410">
        <v>268</v>
      </c>
      <c r="F33" s="410">
        <v>7</v>
      </c>
      <c r="G33" s="410">
        <v>0</v>
      </c>
      <c r="H33" s="405">
        <v>408</v>
      </c>
      <c r="I33" s="405">
        <v>299</v>
      </c>
      <c r="J33" s="410">
        <v>231</v>
      </c>
      <c r="K33" s="410">
        <v>8</v>
      </c>
      <c r="L33" s="410">
        <v>60</v>
      </c>
      <c r="M33" s="410">
        <v>0</v>
      </c>
      <c r="N33" s="410">
        <v>0</v>
      </c>
      <c r="O33" s="410">
        <v>0</v>
      </c>
      <c r="P33" s="410">
        <v>0</v>
      </c>
      <c r="Q33" s="405">
        <v>109</v>
      </c>
      <c r="R33" s="405">
        <v>169</v>
      </c>
      <c r="S33" s="890">
        <f t="shared" si="0"/>
        <v>0.7993311036789298</v>
      </c>
      <c r="T33" s="405">
        <f t="shared" si="1"/>
        <v>239</v>
      </c>
    </row>
    <row r="34" spans="1:20" ht="17.25" customHeight="1">
      <c r="A34" s="824" t="s">
        <v>20</v>
      </c>
      <c r="B34" s="838" t="s">
        <v>690</v>
      </c>
      <c r="C34" s="405"/>
      <c r="D34" s="410"/>
      <c r="E34" s="410"/>
      <c r="F34" s="410"/>
      <c r="G34" s="410"/>
      <c r="H34" s="405"/>
      <c r="I34" s="405"/>
      <c r="J34" s="410"/>
      <c r="K34" s="410"/>
      <c r="L34" s="410"/>
      <c r="M34" s="410"/>
      <c r="N34" s="410"/>
      <c r="O34" s="410"/>
      <c r="P34" s="410"/>
      <c r="Q34" s="405"/>
      <c r="R34" s="405"/>
      <c r="S34" s="890"/>
      <c r="T34" s="405">
        <f t="shared" si="1"/>
        <v>0</v>
      </c>
    </row>
    <row r="35" spans="1:21" ht="21" customHeight="1">
      <c r="A35" s="824" t="s">
        <v>58</v>
      </c>
      <c r="B35" s="838" t="s">
        <v>704</v>
      </c>
      <c r="C35" s="405">
        <v>750</v>
      </c>
      <c r="D35" s="410">
        <v>172</v>
      </c>
      <c r="E35" s="410">
        <v>578</v>
      </c>
      <c r="F35" s="410">
        <v>7</v>
      </c>
      <c r="G35" s="410">
        <v>0</v>
      </c>
      <c r="H35" s="405">
        <v>743</v>
      </c>
      <c r="I35" s="405">
        <v>648</v>
      </c>
      <c r="J35" s="410">
        <v>540</v>
      </c>
      <c r="K35" s="410">
        <v>3</v>
      </c>
      <c r="L35" s="410">
        <v>105</v>
      </c>
      <c r="M35" s="410">
        <v>0</v>
      </c>
      <c r="N35" s="410">
        <v>0</v>
      </c>
      <c r="O35" s="410">
        <v>0</v>
      </c>
      <c r="P35" s="410">
        <v>0</v>
      </c>
      <c r="Q35" s="405">
        <v>95</v>
      </c>
      <c r="R35" s="405">
        <v>200</v>
      </c>
      <c r="S35" s="890">
        <f t="shared" si="0"/>
        <v>0.8379629629629629</v>
      </c>
      <c r="T35" s="405">
        <f t="shared" si="1"/>
        <v>543</v>
      </c>
      <c r="U35" s="405">
        <f>R35-Q35</f>
        <v>105</v>
      </c>
    </row>
    <row r="36" spans="1:20" ht="21" customHeight="1">
      <c r="A36" s="824" t="s">
        <v>165</v>
      </c>
      <c r="B36" s="841" t="s">
        <v>705</v>
      </c>
      <c r="C36" s="405">
        <v>229</v>
      </c>
      <c r="D36" s="410">
        <v>67</v>
      </c>
      <c r="E36" s="410">
        <v>162</v>
      </c>
      <c r="F36" s="410">
        <v>2</v>
      </c>
      <c r="G36" s="410">
        <v>0</v>
      </c>
      <c r="H36" s="405">
        <v>227</v>
      </c>
      <c r="I36" s="405">
        <v>201</v>
      </c>
      <c r="J36" s="410">
        <v>156</v>
      </c>
      <c r="K36" s="410">
        <v>0</v>
      </c>
      <c r="L36" s="410">
        <v>45</v>
      </c>
      <c r="M36" s="410"/>
      <c r="N36" s="410"/>
      <c r="O36" s="410"/>
      <c r="P36" s="410"/>
      <c r="Q36" s="405">
        <v>26</v>
      </c>
      <c r="R36" s="405">
        <v>71</v>
      </c>
      <c r="S36" s="890">
        <f t="shared" si="0"/>
        <v>0.7761194029850746</v>
      </c>
      <c r="T36" s="405">
        <f t="shared" si="1"/>
        <v>156</v>
      </c>
    </row>
    <row r="37" spans="1:20" ht="21" customHeight="1">
      <c r="A37" s="824" t="s">
        <v>161</v>
      </c>
      <c r="B37" s="841" t="s">
        <v>706</v>
      </c>
      <c r="C37" s="405">
        <v>195</v>
      </c>
      <c r="D37" s="410">
        <v>64</v>
      </c>
      <c r="E37" s="410">
        <v>131</v>
      </c>
      <c r="F37" s="410">
        <v>5</v>
      </c>
      <c r="G37" s="410">
        <v>0</v>
      </c>
      <c r="H37" s="405">
        <v>190</v>
      </c>
      <c r="I37" s="405">
        <v>142</v>
      </c>
      <c r="J37" s="410">
        <v>117</v>
      </c>
      <c r="K37" s="410">
        <v>0</v>
      </c>
      <c r="L37" s="410">
        <v>25</v>
      </c>
      <c r="M37" s="410">
        <v>0</v>
      </c>
      <c r="N37" s="410">
        <v>0</v>
      </c>
      <c r="O37" s="410">
        <v>0</v>
      </c>
      <c r="P37" s="410">
        <v>0</v>
      </c>
      <c r="Q37" s="405">
        <v>48</v>
      </c>
      <c r="R37" s="405">
        <v>73</v>
      </c>
      <c r="S37" s="890">
        <f t="shared" si="0"/>
        <v>0.823943661971831</v>
      </c>
      <c r="T37" s="405">
        <f t="shared" si="1"/>
        <v>117</v>
      </c>
    </row>
    <row r="38" spans="1:20" ht="21" customHeight="1">
      <c r="A38" s="824" t="s">
        <v>707</v>
      </c>
      <c r="B38" s="841" t="s">
        <v>708</v>
      </c>
      <c r="C38" s="405">
        <v>326</v>
      </c>
      <c r="D38" s="410">
        <v>41</v>
      </c>
      <c r="E38" s="410">
        <v>285</v>
      </c>
      <c r="F38" s="410">
        <v>0</v>
      </c>
      <c r="G38" s="410"/>
      <c r="H38" s="405">
        <v>326</v>
      </c>
      <c r="I38" s="405">
        <v>305</v>
      </c>
      <c r="J38" s="410">
        <v>267</v>
      </c>
      <c r="K38" s="410">
        <v>3</v>
      </c>
      <c r="L38" s="410">
        <v>35</v>
      </c>
      <c r="M38" s="410"/>
      <c r="N38" s="410"/>
      <c r="O38" s="410"/>
      <c r="P38" s="410"/>
      <c r="Q38" s="405">
        <v>21</v>
      </c>
      <c r="R38" s="405">
        <v>56</v>
      </c>
      <c r="S38" s="890">
        <f t="shared" si="0"/>
        <v>0.8852459016393442</v>
      </c>
      <c r="T38" s="405">
        <f t="shared" si="1"/>
        <v>270</v>
      </c>
    </row>
    <row r="39" spans="1:20" ht="15" customHeight="1">
      <c r="A39" s="824" t="s">
        <v>20</v>
      </c>
      <c r="B39" s="838" t="s">
        <v>690</v>
      </c>
      <c r="C39" s="405"/>
      <c r="D39" s="410"/>
      <c r="E39" s="410"/>
      <c r="F39" s="410"/>
      <c r="G39" s="410"/>
      <c r="H39" s="405"/>
      <c r="I39" s="405"/>
      <c r="J39" s="410"/>
      <c r="K39" s="410"/>
      <c r="L39" s="410"/>
      <c r="M39" s="410"/>
      <c r="N39" s="410"/>
      <c r="O39" s="410"/>
      <c r="P39" s="410"/>
      <c r="Q39" s="405"/>
      <c r="R39" s="405"/>
      <c r="S39" s="890"/>
      <c r="T39" s="405">
        <f t="shared" si="1"/>
        <v>0</v>
      </c>
    </row>
    <row r="40" spans="1:21" ht="21" customHeight="1">
      <c r="A40" s="824" t="s">
        <v>73</v>
      </c>
      <c r="B40" s="838" t="s">
        <v>709</v>
      </c>
      <c r="C40" s="405">
        <v>955</v>
      </c>
      <c r="D40" s="410">
        <v>278</v>
      </c>
      <c r="E40" s="410">
        <v>677</v>
      </c>
      <c r="F40" s="410">
        <v>16</v>
      </c>
      <c r="G40" s="410">
        <v>0</v>
      </c>
      <c r="H40" s="405">
        <v>939</v>
      </c>
      <c r="I40" s="405">
        <v>872</v>
      </c>
      <c r="J40" s="410">
        <v>668</v>
      </c>
      <c r="K40" s="410">
        <v>12</v>
      </c>
      <c r="L40" s="410">
        <v>189</v>
      </c>
      <c r="M40" s="410">
        <v>3</v>
      </c>
      <c r="N40" s="410">
        <v>0</v>
      </c>
      <c r="O40" s="410">
        <v>0</v>
      </c>
      <c r="P40" s="410">
        <v>0</v>
      </c>
      <c r="Q40" s="405">
        <v>67</v>
      </c>
      <c r="R40" s="405">
        <v>259</v>
      </c>
      <c r="S40" s="890">
        <f t="shared" si="0"/>
        <v>0.7798165137614679</v>
      </c>
      <c r="T40" s="405">
        <f t="shared" si="1"/>
        <v>680</v>
      </c>
      <c r="U40" s="405">
        <f>R40-Q40</f>
        <v>192</v>
      </c>
    </row>
    <row r="41" spans="1:20" ht="21" customHeight="1">
      <c r="A41" s="513" t="s">
        <v>167</v>
      </c>
      <c r="B41" s="844" t="s">
        <v>710</v>
      </c>
      <c r="C41" s="405">
        <v>46</v>
      </c>
      <c r="D41" s="410">
        <v>15</v>
      </c>
      <c r="E41" s="410">
        <v>31</v>
      </c>
      <c r="F41" s="410">
        <v>2</v>
      </c>
      <c r="G41" s="410">
        <v>0</v>
      </c>
      <c r="H41" s="405">
        <v>44</v>
      </c>
      <c r="I41" s="405">
        <v>33</v>
      </c>
      <c r="J41" s="410">
        <v>32</v>
      </c>
      <c r="K41" s="410">
        <v>0</v>
      </c>
      <c r="L41" s="410">
        <v>1</v>
      </c>
      <c r="M41" s="410">
        <v>0</v>
      </c>
      <c r="N41" s="410">
        <v>0</v>
      </c>
      <c r="O41" s="410">
        <v>0</v>
      </c>
      <c r="P41" s="410">
        <v>0</v>
      </c>
      <c r="Q41" s="405">
        <v>11</v>
      </c>
      <c r="R41" s="405">
        <v>12</v>
      </c>
      <c r="S41" s="890">
        <f t="shared" si="0"/>
        <v>0.9696969696969697</v>
      </c>
      <c r="T41" s="405">
        <f t="shared" si="1"/>
        <v>32</v>
      </c>
    </row>
    <row r="42" spans="1:20" ht="21" customHeight="1">
      <c r="A42" s="513" t="s">
        <v>169</v>
      </c>
      <c r="B42" s="839" t="s">
        <v>711</v>
      </c>
      <c r="C42" s="405">
        <v>238</v>
      </c>
      <c r="D42" s="410">
        <v>75</v>
      </c>
      <c r="E42" s="410">
        <v>163</v>
      </c>
      <c r="F42" s="410">
        <v>0</v>
      </c>
      <c r="G42" s="410">
        <v>0</v>
      </c>
      <c r="H42" s="405">
        <v>238</v>
      </c>
      <c r="I42" s="405">
        <v>225</v>
      </c>
      <c r="J42" s="410">
        <v>165</v>
      </c>
      <c r="K42" s="410">
        <v>2</v>
      </c>
      <c r="L42" s="410">
        <v>57</v>
      </c>
      <c r="M42" s="410">
        <v>1</v>
      </c>
      <c r="N42" s="410">
        <v>0</v>
      </c>
      <c r="O42" s="410">
        <v>0</v>
      </c>
      <c r="P42" s="410">
        <v>0</v>
      </c>
      <c r="Q42" s="405">
        <v>13</v>
      </c>
      <c r="R42" s="405">
        <v>71</v>
      </c>
      <c r="S42" s="890">
        <f t="shared" si="0"/>
        <v>0.7422222222222222</v>
      </c>
      <c r="T42" s="405">
        <f t="shared" si="1"/>
        <v>167</v>
      </c>
    </row>
    <row r="43" spans="1:20" ht="21" customHeight="1">
      <c r="A43" s="513" t="s">
        <v>171</v>
      </c>
      <c r="B43" s="839" t="s">
        <v>741</v>
      </c>
      <c r="C43" s="405">
        <v>77</v>
      </c>
      <c r="D43" s="410">
        <v>21</v>
      </c>
      <c r="E43" s="410">
        <v>56</v>
      </c>
      <c r="F43" s="410">
        <v>1</v>
      </c>
      <c r="G43" s="410">
        <v>0</v>
      </c>
      <c r="H43" s="405">
        <v>76</v>
      </c>
      <c r="I43" s="405">
        <v>70</v>
      </c>
      <c r="J43" s="410">
        <v>52</v>
      </c>
      <c r="K43" s="410">
        <v>4</v>
      </c>
      <c r="L43" s="410">
        <v>14</v>
      </c>
      <c r="M43" s="410">
        <v>0</v>
      </c>
      <c r="N43" s="410">
        <v>0</v>
      </c>
      <c r="O43" s="410">
        <v>0</v>
      </c>
      <c r="P43" s="410">
        <v>0</v>
      </c>
      <c r="Q43" s="405">
        <v>6</v>
      </c>
      <c r="R43" s="405">
        <v>20</v>
      </c>
      <c r="S43" s="890">
        <f t="shared" si="0"/>
        <v>0.8</v>
      </c>
      <c r="T43" s="405">
        <f t="shared" si="1"/>
        <v>56</v>
      </c>
    </row>
    <row r="44" spans="1:20" ht="21" customHeight="1">
      <c r="A44" s="513" t="s">
        <v>173</v>
      </c>
      <c r="B44" s="843" t="s">
        <v>713</v>
      </c>
      <c r="C44" s="405">
        <v>142</v>
      </c>
      <c r="D44" s="410">
        <v>56</v>
      </c>
      <c r="E44" s="410">
        <v>86</v>
      </c>
      <c r="F44" s="410">
        <v>11</v>
      </c>
      <c r="G44" s="410">
        <v>0</v>
      </c>
      <c r="H44" s="405">
        <v>131</v>
      </c>
      <c r="I44" s="405">
        <v>129</v>
      </c>
      <c r="J44" s="410">
        <v>96</v>
      </c>
      <c r="K44" s="410">
        <v>0</v>
      </c>
      <c r="L44" s="410">
        <v>33</v>
      </c>
      <c r="M44" s="410">
        <v>0</v>
      </c>
      <c r="N44" s="410">
        <v>0</v>
      </c>
      <c r="O44" s="410">
        <v>0</v>
      </c>
      <c r="P44" s="410">
        <v>0</v>
      </c>
      <c r="Q44" s="405">
        <v>2</v>
      </c>
      <c r="R44" s="405">
        <v>35</v>
      </c>
      <c r="S44" s="890">
        <f t="shared" si="0"/>
        <v>0.7441860465116279</v>
      </c>
      <c r="T44" s="405">
        <f t="shared" si="1"/>
        <v>96</v>
      </c>
    </row>
    <row r="45" spans="1:20" ht="21" customHeight="1">
      <c r="A45" s="513" t="s">
        <v>174</v>
      </c>
      <c r="B45" s="843" t="s">
        <v>712</v>
      </c>
      <c r="C45" s="405">
        <v>139</v>
      </c>
      <c r="D45" s="410">
        <v>49</v>
      </c>
      <c r="E45" s="410">
        <v>90</v>
      </c>
      <c r="F45" s="410">
        <v>0</v>
      </c>
      <c r="G45" s="410">
        <v>0</v>
      </c>
      <c r="H45" s="405">
        <v>139</v>
      </c>
      <c r="I45" s="405">
        <v>119</v>
      </c>
      <c r="J45" s="410">
        <v>92</v>
      </c>
      <c r="K45" s="410">
        <v>0</v>
      </c>
      <c r="L45" s="410">
        <v>25</v>
      </c>
      <c r="M45" s="410">
        <v>2</v>
      </c>
      <c r="N45" s="410">
        <v>0</v>
      </c>
      <c r="O45" s="410">
        <v>0</v>
      </c>
      <c r="P45" s="410">
        <v>0</v>
      </c>
      <c r="Q45" s="405">
        <v>20</v>
      </c>
      <c r="R45" s="405">
        <v>47</v>
      </c>
      <c r="S45" s="890">
        <f t="shared" si="0"/>
        <v>0.773109243697479</v>
      </c>
      <c r="T45" s="405">
        <f t="shared" si="1"/>
        <v>92</v>
      </c>
    </row>
    <row r="46" spans="1:20" ht="21" customHeight="1">
      <c r="A46" s="513" t="s">
        <v>175</v>
      </c>
      <c r="B46" s="843" t="s">
        <v>714</v>
      </c>
      <c r="C46" s="405">
        <v>195</v>
      </c>
      <c r="D46" s="410">
        <v>62</v>
      </c>
      <c r="E46" s="410">
        <v>133</v>
      </c>
      <c r="F46" s="410">
        <v>1</v>
      </c>
      <c r="G46" s="410">
        <v>0</v>
      </c>
      <c r="H46" s="405">
        <v>194</v>
      </c>
      <c r="I46" s="405">
        <v>182</v>
      </c>
      <c r="J46" s="410">
        <v>130</v>
      </c>
      <c r="K46" s="410">
        <v>3</v>
      </c>
      <c r="L46" s="410">
        <v>49</v>
      </c>
      <c r="M46" s="410">
        <v>0</v>
      </c>
      <c r="N46" s="410">
        <v>0</v>
      </c>
      <c r="O46" s="410">
        <v>0</v>
      </c>
      <c r="P46" s="410">
        <v>0</v>
      </c>
      <c r="Q46" s="405">
        <v>12</v>
      </c>
      <c r="R46" s="405">
        <v>61</v>
      </c>
      <c r="S46" s="890">
        <f t="shared" si="0"/>
        <v>0.7307692307692307</v>
      </c>
      <c r="T46" s="405">
        <f t="shared" si="1"/>
        <v>133</v>
      </c>
    </row>
    <row r="47" spans="1:20" ht="21" customHeight="1">
      <c r="A47" s="513" t="s">
        <v>192</v>
      </c>
      <c r="B47" s="843" t="s">
        <v>744</v>
      </c>
      <c r="C47" s="405">
        <v>118</v>
      </c>
      <c r="D47" s="410">
        <v>0</v>
      </c>
      <c r="E47" s="410">
        <v>118</v>
      </c>
      <c r="F47" s="410">
        <v>1</v>
      </c>
      <c r="G47" s="410">
        <v>0</v>
      </c>
      <c r="H47" s="405">
        <v>117</v>
      </c>
      <c r="I47" s="405">
        <v>114</v>
      </c>
      <c r="J47" s="410">
        <v>101</v>
      </c>
      <c r="K47" s="410">
        <v>3</v>
      </c>
      <c r="L47" s="410">
        <v>10</v>
      </c>
      <c r="M47" s="410">
        <v>0</v>
      </c>
      <c r="N47" s="410">
        <v>0</v>
      </c>
      <c r="O47" s="410">
        <v>0</v>
      </c>
      <c r="P47" s="410">
        <v>0</v>
      </c>
      <c r="Q47" s="405">
        <v>3</v>
      </c>
      <c r="R47" s="405">
        <v>13</v>
      </c>
      <c r="S47" s="890">
        <f t="shared" si="0"/>
        <v>0.9122807017543859</v>
      </c>
      <c r="T47" s="405">
        <f t="shared" si="1"/>
        <v>104</v>
      </c>
    </row>
    <row r="48" spans="1:20" ht="21" customHeight="1">
      <c r="A48" s="513" t="s">
        <v>20</v>
      </c>
      <c r="B48" s="839" t="s">
        <v>690</v>
      </c>
      <c r="C48" s="405"/>
      <c r="D48" s="410"/>
      <c r="E48" s="410"/>
      <c r="F48" s="410"/>
      <c r="G48" s="410"/>
      <c r="H48" s="405"/>
      <c r="I48" s="405"/>
      <c r="J48" s="410"/>
      <c r="K48" s="410"/>
      <c r="L48" s="410"/>
      <c r="M48" s="410"/>
      <c r="N48" s="410"/>
      <c r="O48" s="410"/>
      <c r="P48" s="410"/>
      <c r="Q48" s="405"/>
      <c r="R48" s="405"/>
      <c r="S48" s="890"/>
      <c r="T48" s="405">
        <f t="shared" si="1"/>
        <v>0</v>
      </c>
    </row>
    <row r="49" spans="1:21" ht="21" customHeight="1">
      <c r="A49" s="513" t="s">
        <v>74</v>
      </c>
      <c r="B49" s="842" t="s">
        <v>715</v>
      </c>
      <c r="C49" s="405">
        <v>199</v>
      </c>
      <c r="D49" s="410">
        <v>36</v>
      </c>
      <c r="E49" s="410">
        <v>163</v>
      </c>
      <c r="F49" s="410">
        <v>2</v>
      </c>
      <c r="G49" s="410">
        <v>0</v>
      </c>
      <c r="H49" s="405">
        <v>197</v>
      </c>
      <c r="I49" s="405">
        <v>170</v>
      </c>
      <c r="J49" s="410">
        <v>141</v>
      </c>
      <c r="K49" s="410">
        <v>3</v>
      </c>
      <c r="L49" s="410">
        <v>25</v>
      </c>
      <c r="M49" s="410">
        <v>0</v>
      </c>
      <c r="N49" s="410">
        <v>0</v>
      </c>
      <c r="O49" s="410">
        <v>0</v>
      </c>
      <c r="P49" s="410">
        <v>1</v>
      </c>
      <c r="Q49" s="405">
        <v>27</v>
      </c>
      <c r="R49" s="405">
        <v>53</v>
      </c>
      <c r="S49" s="890">
        <f t="shared" si="0"/>
        <v>0.8470588235294118</v>
      </c>
      <c r="T49" s="405">
        <f t="shared" si="1"/>
        <v>144</v>
      </c>
      <c r="U49" s="405">
        <f>R49-Q49</f>
        <v>26</v>
      </c>
    </row>
    <row r="50" spans="1:20" ht="21" customHeight="1">
      <c r="A50" s="513" t="s">
        <v>177</v>
      </c>
      <c r="B50" s="844" t="s">
        <v>716</v>
      </c>
      <c r="C50" s="405">
        <v>20</v>
      </c>
      <c r="D50" s="410">
        <v>0</v>
      </c>
      <c r="E50" s="410">
        <v>20</v>
      </c>
      <c r="F50" s="410"/>
      <c r="G50" s="410"/>
      <c r="H50" s="405">
        <v>20</v>
      </c>
      <c r="I50" s="405">
        <v>20</v>
      </c>
      <c r="J50" s="410">
        <v>20</v>
      </c>
      <c r="K50" s="410"/>
      <c r="L50" s="410"/>
      <c r="M50" s="410"/>
      <c r="N50" s="410"/>
      <c r="O50" s="410"/>
      <c r="P50" s="410">
        <v>0</v>
      </c>
      <c r="Q50" s="405"/>
      <c r="R50" s="405">
        <v>0</v>
      </c>
      <c r="S50" s="890">
        <f t="shared" si="0"/>
        <v>1</v>
      </c>
      <c r="T50" s="405">
        <f t="shared" si="1"/>
        <v>20</v>
      </c>
    </row>
    <row r="51" spans="1:20" ht="21" customHeight="1">
      <c r="A51" s="513" t="s">
        <v>177</v>
      </c>
      <c r="B51" s="839" t="s">
        <v>717</v>
      </c>
      <c r="C51" s="405">
        <v>54</v>
      </c>
      <c r="D51" s="410">
        <v>12</v>
      </c>
      <c r="E51" s="410">
        <v>42</v>
      </c>
      <c r="F51" s="410"/>
      <c r="G51" s="410"/>
      <c r="H51" s="405">
        <v>54</v>
      </c>
      <c r="I51" s="405">
        <v>51</v>
      </c>
      <c r="J51" s="410">
        <v>38</v>
      </c>
      <c r="K51" s="410">
        <v>3</v>
      </c>
      <c r="L51" s="410">
        <v>10</v>
      </c>
      <c r="M51" s="410"/>
      <c r="N51" s="410"/>
      <c r="O51" s="410"/>
      <c r="P51" s="410"/>
      <c r="Q51" s="405">
        <v>3</v>
      </c>
      <c r="R51" s="405">
        <v>13</v>
      </c>
      <c r="S51" s="890">
        <f t="shared" si="0"/>
        <v>0.803921568627451</v>
      </c>
      <c r="T51" s="405">
        <f t="shared" si="1"/>
        <v>41</v>
      </c>
    </row>
    <row r="52" spans="1:20" ht="21" customHeight="1">
      <c r="A52" s="513" t="s">
        <v>178</v>
      </c>
      <c r="B52" s="839" t="s">
        <v>718</v>
      </c>
      <c r="C52" s="405">
        <v>125</v>
      </c>
      <c r="D52" s="410">
        <v>24</v>
      </c>
      <c r="E52" s="410">
        <v>101</v>
      </c>
      <c r="F52" s="410">
        <v>2</v>
      </c>
      <c r="G52" s="410"/>
      <c r="H52" s="405">
        <v>123</v>
      </c>
      <c r="I52" s="405">
        <v>99</v>
      </c>
      <c r="J52" s="410">
        <v>83</v>
      </c>
      <c r="K52" s="410"/>
      <c r="L52" s="410">
        <v>15</v>
      </c>
      <c r="M52" s="410"/>
      <c r="N52" s="410"/>
      <c r="O52" s="410"/>
      <c r="P52" s="410">
        <v>1</v>
      </c>
      <c r="Q52" s="405">
        <v>24</v>
      </c>
      <c r="R52" s="405">
        <v>40</v>
      </c>
      <c r="S52" s="890">
        <f t="shared" si="0"/>
        <v>0.8383838383838383</v>
      </c>
      <c r="T52" s="405">
        <f t="shared" si="1"/>
        <v>83</v>
      </c>
    </row>
    <row r="53" spans="1:20" ht="21" customHeight="1">
      <c r="A53" s="513" t="s">
        <v>20</v>
      </c>
      <c r="B53" s="840" t="s">
        <v>690</v>
      </c>
      <c r="C53" s="405"/>
      <c r="D53" s="410"/>
      <c r="E53" s="410"/>
      <c r="F53" s="410"/>
      <c r="G53" s="410"/>
      <c r="H53" s="405"/>
      <c r="I53" s="405"/>
      <c r="J53" s="410"/>
      <c r="K53" s="410"/>
      <c r="L53" s="410"/>
      <c r="M53" s="410"/>
      <c r="N53" s="410"/>
      <c r="O53" s="410"/>
      <c r="P53" s="410"/>
      <c r="Q53" s="405"/>
      <c r="R53" s="405"/>
      <c r="S53" s="890"/>
      <c r="T53" s="405">
        <f t="shared" si="1"/>
        <v>0</v>
      </c>
    </row>
    <row r="54" spans="1:21" ht="21" customHeight="1">
      <c r="A54" s="513" t="s">
        <v>75</v>
      </c>
      <c r="B54" s="840" t="s">
        <v>719</v>
      </c>
      <c r="C54" s="405">
        <v>459</v>
      </c>
      <c r="D54" s="410">
        <v>96</v>
      </c>
      <c r="E54" s="410">
        <v>363</v>
      </c>
      <c r="F54" s="410">
        <v>10</v>
      </c>
      <c r="G54" s="410">
        <v>0</v>
      </c>
      <c r="H54" s="405">
        <v>449</v>
      </c>
      <c r="I54" s="405">
        <v>402</v>
      </c>
      <c r="J54" s="410">
        <v>305</v>
      </c>
      <c r="K54" s="410">
        <v>14</v>
      </c>
      <c r="L54" s="410">
        <v>82</v>
      </c>
      <c r="M54" s="410">
        <v>1</v>
      </c>
      <c r="N54" s="410">
        <v>0</v>
      </c>
      <c r="O54" s="410">
        <v>0</v>
      </c>
      <c r="P54" s="410">
        <v>0</v>
      </c>
      <c r="Q54" s="405">
        <v>47</v>
      </c>
      <c r="R54" s="405">
        <v>130</v>
      </c>
      <c r="S54" s="890">
        <f t="shared" si="0"/>
        <v>0.7935323383084577</v>
      </c>
      <c r="T54" s="405">
        <f t="shared" si="1"/>
        <v>319</v>
      </c>
      <c r="U54" s="405">
        <f>R54-Q54</f>
        <v>83</v>
      </c>
    </row>
    <row r="55" spans="1:20" ht="21" customHeight="1">
      <c r="A55" s="513" t="s">
        <v>720</v>
      </c>
      <c r="B55" s="839" t="s">
        <v>721</v>
      </c>
      <c r="C55" s="405">
        <v>90</v>
      </c>
      <c r="D55" s="410">
        <v>7</v>
      </c>
      <c r="E55" s="410">
        <v>83</v>
      </c>
      <c r="F55" s="410">
        <v>1</v>
      </c>
      <c r="G55" s="410">
        <v>0</v>
      </c>
      <c r="H55" s="405">
        <v>89</v>
      </c>
      <c r="I55" s="405">
        <v>85</v>
      </c>
      <c r="J55" s="410">
        <v>74</v>
      </c>
      <c r="K55" s="410">
        <v>0</v>
      </c>
      <c r="L55" s="410">
        <v>11</v>
      </c>
      <c r="M55" s="410">
        <v>0</v>
      </c>
      <c r="N55" s="410">
        <v>0</v>
      </c>
      <c r="O55" s="410">
        <v>0</v>
      </c>
      <c r="P55" s="410">
        <v>0</v>
      </c>
      <c r="Q55" s="405">
        <v>4</v>
      </c>
      <c r="R55" s="405">
        <v>15</v>
      </c>
      <c r="S55" s="890">
        <f t="shared" si="0"/>
        <v>0.8705882352941177</v>
      </c>
      <c r="T55" s="405">
        <f t="shared" si="1"/>
        <v>74</v>
      </c>
    </row>
    <row r="56" spans="1:20" ht="21" customHeight="1">
      <c r="A56" s="513" t="s">
        <v>722</v>
      </c>
      <c r="B56" s="839" t="s">
        <v>723</v>
      </c>
      <c r="C56" s="405">
        <v>170</v>
      </c>
      <c r="D56" s="410">
        <v>44</v>
      </c>
      <c r="E56" s="410">
        <v>126</v>
      </c>
      <c r="F56" s="410">
        <v>4</v>
      </c>
      <c r="G56" s="410">
        <v>0</v>
      </c>
      <c r="H56" s="405">
        <v>166</v>
      </c>
      <c r="I56" s="405">
        <v>147</v>
      </c>
      <c r="J56" s="410">
        <v>106</v>
      </c>
      <c r="K56" s="410">
        <v>7</v>
      </c>
      <c r="L56" s="410">
        <v>34</v>
      </c>
      <c r="M56" s="410">
        <v>0</v>
      </c>
      <c r="N56" s="410">
        <v>0</v>
      </c>
      <c r="O56" s="410">
        <v>0</v>
      </c>
      <c r="P56" s="410">
        <v>0</v>
      </c>
      <c r="Q56" s="405">
        <v>19</v>
      </c>
      <c r="R56" s="405">
        <v>53</v>
      </c>
      <c r="S56" s="890">
        <f t="shared" si="0"/>
        <v>0.7687074829931972</v>
      </c>
      <c r="T56" s="405">
        <f t="shared" si="1"/>
        <v>113</v>
      </c>
    </row>
    <row r="57" spans="1:20" ht="21" customHeight="1">
      <c r="A57" s="513" t="s">
        <v>724</v>
      </c>
      <c r="B57" s="844" t="s">
        <v>725</v>
      </c>
      <c r="C57" s="405">
        <v>199</v>
      </c>
      <c r="D57" s="410">
        <v>45</v>
      </c>
      <c r="E57" s="410">
        <v>154</v>
      </c>
      <c r="F57" s="410">
        <v>5</v>
      </c>
      <c r="G57" s="410">
        <v>0</v>
      </c>
      <c r="H57" s="405">
        <v>194</v>
      </c>
      <c r="I57" s="405">
        <v>170</v>
      </c>
      <c r="J57" s="410">
        <v>125</v>
      </c>
      <c r="K57" s="410">
        <v>7</v>
      </c>
      <c r="L57" s="410">
        <v>37</v>
      </c>
      <c r="M57" s="410">
        <v>1</v>
      </c>
      <c r="N57" s="410">
        <v>0</v>
      </c>
      <c r="O57" s="410">
        <v>0</v>
      </c>
      <c r="P57" s="410">
        <v>0</v>
      </c>
      <c r="Q57" s="405">
        <v>24</v>
      </c>
      <c r="R57" s="405">
        <v>62</v>
      </c>
      <c r="S57" s="890">
        <f t="shared" si="0"/>
        <v>0.7764705882352941</v>
      </c>
      <c r="T57" s="405">
        <f t="shared" si="1"/>
        <v>132</v>
      </c>
    </row>
    <row r="58" spans="1:20" ht="21" customHeight="1">
      <c r="A58" s="513" t="s">
        <v>20</v>
      </c>
      <c r="B58" s="839" t="s">
        <v>690</v>
      </c>
      <c r="C58" s="405"/>
      <c r="D58" s="410"/>
      <c r="E58" s="410"/>
      <c r="F58" s="410"/>
      <c r="G58" s="410"/>
      <c r="H58" s="405"/>
      <c r="I58" s="405"/>
      <c r="J58" s="410"/>
      <c r="K58" s="410"/>
      <c r="L58" s="410"/>
      <c r="M58" s="410"/>
      <c r="N58" s="410"/>
      <c r="O58" s="410"/>
      <c r="P58" s="410"/>
      <c r="Q58" s="405"/>
      <c r="R58" s="405"/>
      <c r="S58" s="890"/>
      <c r="T58" s="405">
        <f t="shared" si="1"/>
        <v>0</v>
      </c>
    </row>
    <row r="59" spans="1:21" ht="21" customHeight="1">
      <c r="A59" s="513" t="s">
        <v>76</v>
      </c>
      <c r="B59" s="842" t="s">
        <v>726</v>
      </c>
      <c r="C59" s="405">
        <v>92</v>
      </c>
      <c r="D59" s="410">
        <v>27</v>
      </c>
      <c r="E59" s="410">
        <v>65</v>
      </c>
      <c r="F59" s="410">
        <v>2</v>
      </c>
      <c r="G59" s="410">
        <v>0</v>
      </c>
      <c r="H59" s="405">
        <v>90</v>
      </c>
      <c r="I59" s="405">
        <v>81</v>
      </c>
      <c r="J59" s="410">
        <v>64</v>
      </c>
      <c r="K59" s="410">
        <v>1</v>
      </c>
      <c r="L59" s="410">
        <v>16</v>
      </c>
      <c r="M59" s="410">
        <v>0</v>
      </c>
      <c r="N59" s="410">
        <v>0</v>
      </c>
      <c r="O59" s="410">
        <v>0</v>
      </c>
      <c r="P59" s="410">
        <v>0</v>
      </c>
      <c r="Q59" s="405">
        <v>9</v>
      </c>
      <c r="R59" s="405">
        <v>25</v>
      </c>
      <c r="S59" s="890">
        <f t="shared" si="0"/>
        <v>0.8024691358024691</v>
      </c>
      <c r="T59" s="405">
        <f t="shared" si="1"/>
        <v>65</v>
      </c>
      <c r="U59" s="405">
        <f>R59-Q59</f>
        <v>16</v>
      </c>
    </row>
    <row r="60" spans="1:20" ht="21" customHeight="1">
      <c r="A60" s="513" t="s">
        <v>727</v>
      </c>
      <c r="B60" s="843" t="s">
        <v>728</v>
      </c>
      <c r="C60" s="405">
        <v>44</v>
      </c>
      <c r="D60" s="410">
        <v>11</v>
      </c>
      <c r="E60" s="410">
        <v>33</v>
      </c>
      <c r="F60" s="410"/>
      <c r="G60" s="410"/>
      <c r="H60" s="405">
        <v>44</v>
      </c>
      <c r="I60" s="405">
        <v>40</v>
      </c>
      <c r="J60" s="410">
        <v>35</v>
      </c>
      <c r="K60" s="410"/>
      <c r="L60" s="410">
        <v>5</v>
      </c>
      <c r="M60" s="410"/>
      <c r="N60" s="410"/>
      <c r="O60" s="410"/>
      <c r="P60" s="410"/>
      <c r="Q60" s="405">
        <v>4</v>
      </c>
      <c r="R60" s="405">
        <v>9</v>
      </c>
      <c r="S60" s="890">
        <f t="shared" si="0"/>
        <v>0.875</v>
      </c>
      <c r="T60" s="405">
        <f t="shared" si="1"/>
        <v>35</v>
      </c>
    </row>
    <row r="61" spans="1:20" ht="21" customHeight="1">
      <c r="A61" s="513" t="s">
        <v>729</v>
      </c>
      <c r="B61" s="843" t="s">
        <v>730</v>
      </c>
      <c r="C61" s="405">
        <v>48</v>
      </c>
      <c r="D61" s="410">
        <v>16</v>
      </c>
      <c r="E61" s="410">
        <v>32</v>
      </c>
      <c r="F61" s="410">
        <v>2</v>
      </c>
      <c r="G61" s="410"/>
      <c r="H61" s="405">
        <v>46</v>
      </c>
      <c r="I61" s="405">
        <v>41</v>
      </c>
      <c r="J61" s="410">
        <v>29</v>
      </c>
      <c r="K61" s="410">
        <v>1</v>
      </c>
      <c r="L61" s="410">
        <v>11</v>
      </c>
      <c r="M61" s="410"/>
      <c r="N61" s="410"/>
      <c r="O61" s="410"/>
      <c r="P61" s="410"/>
      <c r="Q61" s="405">
        <v>5</v>
      </c>
      <c r="R61" s="405">
        <v>16</v>
      </c>
      <c r="S61" s="890">
        <f t="shared" si="0"/>
        <v>0.7317073170731707</v>
      </c>
      <c r="T61" s="405">
        <f t="shared" si="1"/>
        <v>30</v>
      </c>
    </row>
    <row r="62" spans="1:19" ht="21" customHeight="1">
      <c r="A62" s="412" t="s">
        <v>20</v>
      </c>
      <c r="B62" s="40" t="s">
        <v>20</v>
      </c>
      <c r="C62" s="405"/>
      <c r="D62" s="410"/>
      <c r="E62" s="410"/>
      <c r="F62" s="410"/>
      <c r="G62" s="410"/>
      <c r="H62" s="405"/>
      <c r="I62" s="405"/>
      <c r="J62" s="410"/>
      <c r="K62" s="410"/>
      <c r="L62" s="410"/>
      <c r="M62" s="410"/>
      <c r="N62" s="410"/>
      <c r="O62" s="410"/>
      <c r="P62" s="410"/>
      <c r="Q62" s="410"/>
      <c r="R62" s="405"/>
      <c r="S62" s="411"/>
    </row>
    <row r="63" spans="1:19" s="416" customFormat="1" ht="29.25" customHeight="1">
      <c r="A63" s="1320"/>
      <c r="B63" s="1320"/>
      <c r="C63" s="1320"/>
      <c r="D63" s="1320"/>
      <c r="E63" s="1320"/>
      <c r="F63" s="569"/>
      <c r="G63" s="569"/>
      <c r="H63" s="569"/>
      <c r="I63" s="569"/>
      <c r="J63" s="569"/>
      <c r="K63" s="569"/>
      <c r="L63" s="569"/>
      <c r="M63" s="569"/>
      <c r="N63" s="1318" t="str">
        <f>'Thong tin'!B8</f>
        <v>Ninh Thuận, ngày  30 tháng 9 năm 2017</v>
      </c>
      <c r="O63" s="1318"/>
      <c r="P63" s="1318"/>
      <c r="Q63" s="1318"/>
      <c r="R63" s="1318"/>
      <c r="S63" s="1318"/>
    </row>
    <row r="64" spans="1:19" s="417" customFormat="1" ht="19.5" customHeight="1">
      <c r="A64" s="573"/>
      <c r="B64" s="1291" t="s">
        <v>4</v>
      </c>
      <c r="C64" s="1291"/>
      <c r="D64" s="1291"/>
      <c r="E64" s="1291"/>
      <c r="F64" s="567"/>
      <c r="G64" s="567"/>
      <c r="H64" s="567"/>
      <c r="I64" s="567"/>
      <c r="J64" s="567"/>
      <c r="K64" s="567"/>
      <c r="L64" s="567"/>
      <c r="M64" s="567"/>
      <c r="N64" s="1319" t="str">
        <f>'Thong tin'!B7</f>
        <v>CỤC TRƯỞNG</v>
      </c>
      <c r="O64" s="1319"/>
      <c r="P64" s="1319"/>
      <c r="Q64" s="1319"/>
      <c r="R64" s="1319"/>
      <c r="S64" s="1319"/>
    </row>
    <row r="65" spans="1:19" ht="18.75">
      <c r="A65" s="557"/>
      <c r="B65" s="1310"/>
      <c r="C65" s="1310"/>
      <c r="D65" s="1310"/>
      <c r="E65" s="563"/>
      <c r="F65" s="563"/>
      <c r="G65" s="563"/>
      <c r="H65" s="563"/>
      <c r="I65" s="563"/>
      <c r="J65" s="563"/>
      <c r="K65" s="563"/>
      <c r="L65" s="563"/>
      <c r="M65" s="563"/>
      <c r="N65" s="1290"/>
      <c r="O65" s="1290"/>
      <c r="P65" s="1290"/>
      <c r="Q65" s="1290"/>
      <c r="R65" s="1290"/>
      <c r="S65" s="1290"/>
    </row>
    <row r="66" spans="1:19" ht="18.75">
      <c r="A66" s="557"/>
      <c r="B66" s="557"/>
      <c r="C66" s="557"/>
      <c r="D66" s="563"/>
      <c r="E66" s="563"/>
      <c r="F66" s="563"/>
      <c r="G66" s="563"/>
      <c r="H66" s="563"/>
      <c r="I66" s="563"/>
      <c r="J66" s="563"/>
      <c r="K66" s="563"/>
      <c r="L66" s="563"/>
      <c r="M66" s="563"/>
      <c r="N66" s="563"/>
      <c r="O66" s="563"/>
      <c r="P66" s="563"/>
      <c r="Q66" s="563"/>
      <c r="R66" s="557"/>
      <c r="S66" s="557"/>
    </row>
    <row r="67" spans="1:19" ht="18.75">
      <c r="A67" s="557"/>
      <c r="B67" s="1290"/>
      <c r="C67" s="1290"/>
      <c r="D67" s="1290"/>
      <c r="E67" s="1290"/>
      <c r="F67" s="563"/>
      <c r="G67" s="563"/>
      <c r="H67" s="563"/>
      <c r="I67" s="563"/>
      <c r="J67" s="563"/>
      <c r="K67" s="563"/>
      <c r="L67" s="563"/>
      <c r="M67" s="563"/>
      <c r="N67" s="563"/>
      <c r="O67" s="563"/>
      <c r="P67" s="1290"/>
      <c r="Q67" s="1290"/>
      <c r="R67" s="1290"/>
      <c r="S67" s="557"/>
    </row>
    <row r="68" spans="1:19" ht="15.75" customHeight="1">
      <c r="A68" s="574"/>
      <c r="B68" s="557"/>
      <c r="C68" s="557"/>
      <c r="D68" s="563"/>
      <c r="E68" s="563"/>
      <c r="F68" s="563"/>
      <c r="G68" s="563"/>
      <c r="H68" s="563"/>
      <c r="I68" s="563"/>
      <c r="J68" s="563"/>
      <c r="K68" s="563"/>
      <c r="L68" s="563"/>
      <c r="M68" s="563"/>
      <c r="N68" s="563"/>
      <c r="O68" s="563"/>
      <c r="P68" s="563"/>
      <c r="Q68" s="563"/>
      <c r="R68" s="557"/>
      <c r="S68" s="557"/>
    </row>
    <row r="69" spans="1:19" ht="15.75" customHeight="1">
      <c r="A69" s="557"/>
      <c r="B69" s="1317"/>
      <c r="C69" s="1317"/>
      <c r="D69" s="1317"/>
      <c r="E69" s="1317"/>
      <c r="F69" s="1317"/>
      <c r="G69" s="1317"/>
      <c r="H69" s="1317"/>
      <c r="I69" s="1317"/>
      <c r="J69" s="1317"/>
      <c r="K69" s="1317"/>
      <c r="L69" s="1317"/>
      <c r="M69" s="1317"/>
      <c r="N69" s="1317"/>
      <c r="O69" s="1317"/>
      <c r="P69" s="563"/>
      <c r="Q69" s="563"/>
      <c r="R69" s="557"/>
      <c r="S69" s="557"/>
    </row>
    <row r="70" spans="1:19" ht="18.75">
      <c r="A70" s="568"/>
      <c r="B70" s="568"/>
      <c r="C70" s="568"/>
      <c r="D70" s="568"/>
      <c r="E70" s="568"/>
      <c r="F70" s="568"/>
      <c r="G70" s="568"/>
      <c r="H70" s="568"/>
      <c r="I70" s="568"/>
      <c r="J70" s="568"/>
      <c r="K70" s="568"/>
      <c r="L70" s="568"/>
      <c r="M70" s="568"/>
      <c r="N70" s="568"/>
      <c r="O70" s="568"/>
      <c r="P70" s="568"/>
      <c r="Q70" s="557"/>
      <c r="R70" s="557"/>
      <c r="S70" s="557"/>
    </row>
    <row r="71" spans="1:19" ht="18.75">
      <c r="A71" s="557"/>
      <c r="B71" s="557"/>
      <c r="C71" s="557"/>
      <c r="D71" s="557"/>
      <c r="E71" s="557"/>
      <c r="F71" s="557"/>
      <c r="G71" s="557"/>
      <c r="H71" s="557"/>
      <c r="I71" s="557"/>
      <c r="J71" s="557"/>
      <c r="K71" s="557"/>
      <c r="L71" s="557"/>
      <c r="M71" s="557"/>
      <c r="N71" s="557"/>
      <c r="O71" s="557"/>
      <c r="P71" s="557"/>
      <c r="Q71" s="557"/>
      <c r="R71" s="557"/>
      <c r="S71" s="557"/>
    </row>
    <row r="72" spans="1:19" ht="18.75">
      <c r="A72" s="557"/>
      <c r="B72" s="1244" t="str">
        <f>'Thong tin'!B5</f>
        <v>Trần Minh Tuân</v>
      </c>
      <c r="C72" s="1244"/>
      <c r="D72" s="1244"/>
      <c r="E72" s="1244"/>
      <c r="F72" s="557"/>
      <c r="G72" s="557"/>
      <c r="H72" s="557"/>
      <c r="I72" s="557"/>
      <c r="J72" s="557"/>
      <c r="K72" s="557"/>
      <c r="L72" s="557"/>
      <c r="M72" s="557"/>
      <c r="N72" s="1244" t="str">
        <f>'Thong tin'!B6</f>
        <v>Trần Văn Hiếu</v>
      </c>
      <c r="O72" s="1244"/>
      <c r="P72" s="1244"/>
      <c r="Q72" s="1244"/>
      <c r="R72" s="1244"/>
      <c r="S72" s="1244"/>
    </row>
    <row r="73" spans="1:19" ht="18.75">
      <c r="A73" s="476"/>
      <c r="B73" s="476"/>
      <c r="C73" s="476"/>
      <c r="D73" s="476"/>
      <c r="E73" s="476"/>
      <c r="F73" s="476"/>
      <c r="G73" s="476"/>
      <c r="H73" s="476"/>
      <c r="I73" s="476"/>
      <c r="J73" s="476"/>
      <c r="K73" s="476"/>
      <c r="L73" s="476"/>
      <c r="M73" s="476"/>
      <c r="N73" s="476"/>
      <c r="O73" s="476"/>
      <c r="P73" s="476"/>
      <c r="Q73" s="476"/>
      <c r="R73" s="476"/>
      <c r="S73" s="476"/>
    </row>
  </sheetData>
  <sheetProtection/>
  <mergeCells count="36">
    <mergeCell ref="N72:S72"/>
    <mergeCell ref="D7:E7"/>
    <mergeCell ref="D8:D9"/>
    <mergeCell ref="E8:E9"/>
    <mergeCell ref="J8:P8"/>
    <mergeCell ref="B72:E72"/>
    <mergeCell ref="A10:B10"/>
    <mergeCell ref="A11:B11"/>
    <mergeCell ref="R6:R9"/>
    <mergeCell ref="S6:S9"/>
    <mergeCell ref="E1:O1"/>
    <mergeCell ref="E2:O2"/>
    <mergeCell ref="E3:O3"/>
    <mergeCell ref="F6:F9"/>
    <mergeCell ref="G6:G9"/>
    <mergeCell ref="P4:S4"/>
    <mergeCell ref="B69:O69"/>
    <mergeCell ref="B65:D65"/>
    <mergeCell ref="B67:E67"/>
    <mergeCell ref="P67:R67"/>
    <mergeCell ref="N63:S63"/>
    <mergeCell ref="I7:P7"/>
    <mergeCell ref="C7:C9"/>
    <mergeCell ref="N64:S64"/>
    <mergeCell ref="A63:E63"/>
    <mergeCell ref="N65:S65"/>
    <mergeCell ref="B64:E64"/>
    <mergeCell ref="A2:D2"/>
    <mergeCell ref="P2:S2"/>
    <mergeCell ref="A3:D3"/>
    <mergeCell ref="H7:H9"/>
    <mergeCell ref="Q7:Q9"/>
    <mergeCell ref="I8:I9"/>
    <mergeCell ref="H6:Q6"/>
    <mergeCell ref="A6:B9"/>
    <mergeCell ref="C6:E6"/>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E72"/>
  <sheetViews>
    <sheetView showZeros="0" view="pageBreakPreview" zoomScale="85" zoomScaleNormal="85" zoomScaleSheetLayoutView="85" zoomScalePageLayoutView="0" workbookViewId="0" topLeftCell="A10">
      <selection activeCell="L40" sqref="L40"/>
    </sheetView>
  </sheetViews>
  <sheetFormatPr defaultColWidth="9.00390625" defaultRowHeight="15.75"/>
  <cols>
    <col min="1" max="1" width="3.50390625" style="430" customWidth="1"/>
    <col min="2" max="2" width="20.875" style="430" customWidth="1"/>
    <col min="3" max="3" width="10.25390625" style="430" customWidth="1"/>
    <col min="4" max="4" width="11.00390625" style="430" customWidth="1"/>
    <col min="5" max="5" width="10.50390625" style="430" customWidth="1"/>
    <col min="6" max="6" width="9.75390625" style="430" customWidth="1"/>
    <col min="7" max="7" width="8.375" style="430" customWidth="1"/>
    <col min="8" max="8" width="10.75390625" style="430" customWidth="1"/>
    <col min="9" max="9" width="10.625" style="430" customWidth="1"/>
    <col min="10" max="10" width="10.25390625" style="430" customWidth="1"/>
    <col min="11" max="11" width="10.00390625" style="430" customWidth="1"/>
    <col min="12" max="12" width="5.875" style="430" customWidth="1"/>
    <col min="13" max="13" width="10.25390625" style="430" customWidth="1"/>
    <col min="14" max="14" width="9.50390625" style="430" customWidth="1"/>
    <col min="15" max="15" width="7.875" style="430" customWidth="1"/>
    <col min="16" max="16" width="5.375" style="430" customWidth="1"/>
    <col min="17" max="17" width="9.00390625" style="430" customWidth="1"/>
    <col min="18" max="18" width="10.125" style="430" customWidth="1"/>
    <col min="19" max="19" width="10.375" style="430" customWidth="1"/>
    <col min="20" max="20" width="7.75390625" style="430" customWidth="1"/>
    <col min="21" max="21" width="9.875" style="430" bestFit="1" customWidth="1"/>
    <col min="22" max="16384" width="9.00390625" style="430" customWidth="1"/>
  </cols>
  <sheetData>
    <row r="1" spans="1:20" s="452" customFormat="1" ht="20.25" customHeight="1">
      <c r="A1" s="518" t="s">
        <v>35</v>
      </c>
      <c r="B1" s="518"/>
      <c r="C1" s="518"/>
      <c r="D1" s="515"/>
      <c r="E1" s="1238" t="s">
        <v>740</v>
      </c>
      <c r="F1" s="1238"/>
      <c r="G1" s="1238"/>
      <c r="H1" s="1238"/>
      <c r="I1" s="1238"/>
      <c r="J1" s="1238"/>
      <c r="K1" s="1238"/>
      <c r="L1" s="1238"/>
      <c r="M1" s="1238"/>
      <c r="N1" s="1238"/>
      <c r="O1" s="1238"/>
      <c r="P1" s="1238"/>
      <c r="Q1" s="575" t="s">
        <v>581</v>
      </c>
      <c r="R1" s="505"/>
      <c r="S1" s="505"/>
      <c r="T1" s="505"/>
    </row>
    <row r="2" spans="1:20" ht="17.25" customHeight="1">
      <c r="A2" s="1331" t="s">
        <v>344</v>
      </c>
      <c r="B2" s="1331"/>
      <c r="C2" s="1331"/>
      <c r="D2" s="1331"/>
      <c r="E2" s="1237" t="s">
        <v>42</v>
      </c>
      <c r="F2" s="1237"/>
      <c r="G2" s="1237"/>
      <c r="H2" s="1237"/>
      <c r="I2" s="1237"/>
      <c r="J2" s="1237"/>
      <c r="K2" s="1237"/>
      <c r="L2" s="1237"/>
      <c r="M2" s="1237"/>
      <c r="N2" s="1237"/>
      <c r="O2" s="1237"/>
      <c r="P2" s="1237"/>
      <c r="Q2" s="1332" t="str">
        <f>'Thong tin'!B4</f>
        <v>CTHADS tỉnh Ninh Thuận</v>
      </c>
      <c r="R2" s="1332"/>
      <c r="S2" s="1332"/>
      <c r="T2" s="1332"/>
    </row>
    <row r="3" spans="1:20" s="452" customFormat="1" ht="18" customHeight="1">
      <c r="A3" s="1334" t="s">
        <v>345</v>
      </c>
      <c r="B3" s="1334"/>
      <c r="C3" s="1334"/>
      <c r="D3" s="1334"/>
      <c r="E3" s="1321" t="str">
        <f>'Thong tin'!B3</f>
        <v>12 tháng / năm 2017</v>
      </c>
      <c r="F3" s="1321"/>
      <c r="G3" s="1321"/>
      <c r="H3" s="1321"/>
      <c r="I3" s="1321"/>
      <c r="J3" s="1321"/>
      <c r="K3" s="1321"/>
      <c r="L3" s="1321"/>
      <c r="M3" s="1321"/>
      <c r="N3" s="1321"/>
      <c r="O3" s="1321"/>
      <c r="P3" s="1321"/>
      <c r="Q3" s="575" t="s">
        <v>470</v>
      </c>
      <c r="R3" s="516"/>
      <c r="S3" s="505"/>
      <c r="T3" s="505"/>
    </row>
    <row r="4" spans="1:20" ht="14.25" customHeight="1">
      <c r="A4" s="517" t="s">
        <v>217</v>
      </c>
      <c r="B4" s="477"/>
      <c r="C4" s="477"/>
      <c r="D4" s="477"/>
      <c r="E4" s="477"/>
      <c r="F4" s="477"/>
      <c r="G4" s="477"/>
      <c r="H4" s="477"/>
      <c r="I4" s="477"/>
      <c r="J4" s="477"/>
      <c r="K4" s="477"/>
      <c r="L4" s="477"/>
      <c r="M4" s="477"/>
      <c r="N4" s="477"/>
      <c r="O4" s="522"/>
      <c r="P4" s="522"/>
      <c r="Q4" s="1333" t="s">
        <v>412</v>
      </c>
      <c r="R4" s="1333"/>
      <c r="S4" s="1333"/>
      <c r="T4" s="1333"/>
    </row>
    <row r="5" spans="1:20" s="452" customFormat="1" ht="15" customHeight="1" thickBot="1">
      <c r="A5" s="430"/>
      <c r="B5" s="24"/>
      <c r="C5" s="24"/>
      <c r="D5" s="430"/>
      <c r="E5" s="430"/>
      <c r="F5" s="430"/>
      <c r="G5" s="430"/>
      <c r="H5" s="430"/>
      <c r="I5" s="430"/>
      <c r="J5" s="430"/>
      <c r="K5" s="430"/>
      <c r="L5" s="430"/>
      <c r="M5" s="430"/>
      <c r="N5" s="430"/>
      <c r="O5" s="430"/>
      <c r="P5" s="430"/>
      <c r="Q5" s="1347" t="s">
        <v>582</v>
      </c>
      <c r="R5" s="1347"/>
      <c r="S5" s="1347"/>
      <c r="T5" s="1348"/>
    </row>
    <row r="6" spans="1:31" s="452" customFormat="1" ht="18.75" customHeight="1" thickTop="1">
      <c r="A6" s="1342" t="s">
        <v>72</v>
      </c>
      <c r="B6" s="1343"/>
      <c r="C6" s="1337" t="s">
        <v>218</v>
      </c>
      <c r="D6" s="1337"/>
      <c r="E6" s="1337"/>
      <c r="F6" s="1345" t="s">
        <v>134</v>
      </c>
      <c r="G6" s="1345" t="s">
        <v>219</v>
      </c>
      <c r="H6" s="1346" t="s">
        <v>137</v>
      </c>
      <c r="I6" s="1346"/>
      <c r="J6" s="1346"/>
      <c r="K6" s="1346"/>
      <c r="L6" s="1346"/>
      <c r="M6" s="1346"/>
      <c r="N6" s="1346"/>
      <c r="O6" s="1346"/>
      <c r="P6" s="1346"/>
      <c r="Q6" s="1346"/>
      <c r="R6" s="1346"/>
      <c r="S6" s="1337" t="s">
        <v>354</v>
      </c>
      <c r="T6" s="1335" t="s">
        <v>580</v>
      </c>
      <c r="U6" s="458"/>
      <c r="V6" s="458"/>
      <c r="W6" s="458"/>
      <c r="X6" s="458"/>
      <c r="Y6" s="458"/>
      <c r="Z6" s="458"/>
      <c r="AA6" s="458"/>
      <c r="AB6" s="458"/>
      <c r="AC6" s="458"/>
      <c r="AD6" s="458"/>
      <c r="AE6" s="458"/>
    </row>
    <row r="7" spans="1:31" s="523" customFormat="1" ht="21" customHeight="1">
      <c r="A7" s="1344"/>
      <c r="B7" s="1267"/>
      <c r="C7" s="1316" t="s">
        <v>51</v>
      </c>
      <c r="D7" s="1323" t="s">
        <v>7</v>
      </c>
      <c r="E7" s="1323"/>
      <c r="F7" s="1314"/>
      <c r="G7" s="1314"/>
      <c r="H7" s="1314" t="s">
        <v>137</v>
      </c>
      <c r="I7" s="1316" t="s">
        <v>138</v>
      </c>
      <c r="J7" s="1316"/>
      <c r="K7" s="1316"/>
      <c r="L7" s="1316"/>
      <c r="M7" s="1316"/>
      <c r="N7" s="1316"/>
      <c r="O7" s="1316"/>
      <c r="P7" s="1316"/>
      <c r="Q7" s="1316"/>
      <c r="R7" s="1314" t="s">
        <v>220</v>
      </c>
      <c r="S7" s="1316"/>
      <c r="T7" s="1336"/>
      <c r="U7" s="505"/>
      <c r="V7" s="505"/>
      <c r="W7" s="505"/>
      <c r="X7" s="505"/>
      <c r="Y7" s="505"/>
      <c r="Z7" s="505"/>
      <c r="AA7" s="505"/>
      <c r="AB7" s="505"/>
      <c r="AC7" s="505"/>
      <c r="AD7" s="505"/>
      <c r="AE7" s="505"/>
    </row>
    <row r="8" spans="1:31" s="452" customFormat="1" ht="21.75" customHeight="1">
      <c r="A8" s="1344"/>
      <c r="B8" s="1267"/>
      <c r="C8" s="1316"/>
      <c r="D8" s="1323" t="s">
        <v>221</v>
      </c>
      <c r="E8" s="1323" t="s">
        <v>222</v>
      </c>
      <c r="F8" s="1314"/>
      <c r="G8" s="1314"/>
      <c r="H8" s="1314"/>
      <c r="I8" s="1314" t="s">
        <v>579</v>
      </c>
      <c r="J8" s="1323" t="s">
        <v>7</v>
      </c>
      <c r="K8" s="1323"/>
      <c r="L8" s="1323"/>
      <c r="M8" s="1323"/>
      <c r="N8" s="1323"/>
      <c r="O8" s="1323"/>
      <c r="P8" s="1323"/>
      <c r="Q8" s="1323"/>
      <c r="R8" s="1314"/>
      <c r="S8" s="1316"/>
      <c r="T8" s="1336"/>
      <c r="U8" s="458"/>
      <c r="V8" s="458"/>
      <c r="W8" s="458"/>
      <c r="X8" s="458"/>
      <c r="Y8" s="458"/>
      <c r="Z8" s="458"/>
      <c r="AA8" s="458"/>
      <c r="AB8" s="458"/>
      <c r="AC8" s="458"/>
      <c r="AD8" s="458"/>
      <c r="AE8" s="458"/>
    </row>
    <row r="9" spans="1:31" s="452" customFormat="1" ht="80.25" customHeight="1">
      <c r="A9" s="1344"/>
      <c r="B9" s="1267"/>
      <c r="C9" s="1316"/>
      <c r="D9" s="1323"/>
      <c r="E9" s="1323"/>
      <c r="F9" s="1314"/>
      <c r="G9" s="1314"/>
      <c r="H9" s="1314"/>
      <c r="I9" s="1314"/>
      <c r="J9" s="509" t="s">
        <v>223</v>
      </c>
      <c r="K9" s="509" t="s">
        <v>224</v>
      </c>
      <c r="L9" s="509" t="s">
        <v>202</v>
      </c>
      <c r="M9" s="510" t="s">
        <v>142</v>
      </c>
      <c r="N9" s="510" t="s">
        <v>225</v>
      </c>
      <c r="O9" s="510" t="s">
        <v>146</v>
      </c>
      <c r="P9" s="510" t="s">
        <v>355</v>
      </c>
      <c r="Q9" s="510" t="s">
        <v>150</v>
      </c>
      <c r="R9" s="1314"/>
      <c r="S9" s="1316"/>
      <c r="T9" s="1336"/>
      <c r="U9" s="458"/>
      <c r="V9" s="458"/>
      <c r="W9" s="458"/>
      <c r="X9" s="458"/>
      <c r="Y9" s="458"/>
      <c r="Z9" s="458"/>
      <c r="AA9" s="458"/>
      <c r="AB9" s="458"/>
      <c r="AC9" s="458"/>
      <c r="AD9" s="458"/>
      <c r="AE9" s="458"/>
    </row>
    <row r="10" spans="1:20" s="452" customFormat="1" ht="17.25" customHeight="1">
      <c r="A10" s="1338" t="s">
        <v>6</v>
      </c>
      <c r="B10" s="1339"/>
      <c r="C10" s="519">
        <v>1</v>
      </c>
      <c r="D10" s="519">
        <v>2</v>
      </c>
      <c r="E10" s="519">
        <v>3</v>
      </c>
      <c r="F10" s="519">
        <v>4</v>
      </c>
      <c r="G10" s="519">
        <v>5</v>
      </c>
      <c r="H10" s="519">
        <v>6</v>
      </c>
      <c r="I10" s="519">
        <v>7</v>
      </c>
      <c r="J10" s="519">
        <v>8</v>
      </c>
      <c r="K10" s="519">
        <v>9</v>
      </c>
      <c r="L10" s="519" t="s">
        <v>101</v>
      </c>
      <c r="M10" s="519" t="s">
        <v>102</v>
      </c>
      <c r="N10" s="519" t="s">
        <v>103</v>
      </c>
      <c r="O10" s="519" t="s">
        <v>104</v>
      </c>
      <c r="P10" s="519" t="s">
        <v>105</v>
      </c>
      <c r="Q10" s="519" t="s">
        <v>357</v>
      </c>
      <c r="R10" s="519" t="s">
        <v>358</v>
      </c>
      <c r="S10" s="519" t="s">
        <v>359</v>
      </c>
      <c r="T10" s="891" t="s">
        <v>360</v>
      </c>
    </row>
    <row r="11" spans="1:21" s="452" customFormat="1" ht="31.5" customHeight="1">
      <c r="A11" s="1340" t="s">
        <v>37</v>
      </c>
      <c r="B11" s="1341"/>
      <c r="C11" s="512">
        <v>401409195</v>
      </c>
      <c r="D11" s="512">
        <v>213572407</v>
      </c>
      <c r="E11" s="512">
        <v>187836788</v>
      </c>
      <c r="F11" s="512">
        <v>52895798</v>
      </c>
      <c r="G11" s="512">
        <v>0</v>
      </c>
      <c r="H11" s="512">
        <v>348513397</v>
      </c>
      <c r="I11" s="512">
        <v>253988926</v>
      </c>
      <c r="J11" s="512">
        <v>61215519</v>
      </c>
      <c r="K11" s="512">
        <v>78187838</v>
      </c>
      <c r="L11" s="512">
        <v>87544</v>
      </c>
      <c r="M11" s="512">
        <v>109268817</v>
      </c>
      <c r="N11" s="512">
        <v>5229008</v>
      </c>
      <c r="O11" s="512">
        <v>0</v>
      </c>
      <c r="P11" s="512">
        <v>0</v>
      </c>
      <c r="Q11" s="512">
        <v>200</v>
      </c>
      <c r="R11" s="512">
        <v>94524471</v>
      </c>
      <c r="S11" s="512">
        <v>209022496</v>
      </c>
      <c r="T11" s="890">
        <f aca="true" t="shared" si="0" ref="T11:T17">(K11+J11+L11)/I11</f>
        <v>0.5492007198770548</v>
      </c>
      <c r="U11" s="512">
        <f>J11+K11+L11</f>
        <v>139490901</v>
      </c>
    </row>
    <row r="12" spans="1:22" s="452" customFormat="1" ht="31.5" customHeight="1">
      <c r="A12" s="419" t="s">
        <v>0</v>
      </c>
      <c r="B12" s="413" t="s">
        <v>685</v>
      </c>
      <c r="C12" s="512">
        <v>51469576</v>
      </c>
      <c r="D12" s="520">
        <v>26078440</v>
      </c>
      <c r="E12" s="520">
        <v>25391136</v>
      </c>
      <c r="F12" s="520">
        <v>51880</v>
      </c>
      <c r="G12" s="520">
        <v>0</v>
      </c>
      <c r="H12" s="512">
        <v>51417696</v>
      </c>
      <c r="I12" s="512">
        <v>37029836</v>
      </c>
      <c r="J12" s="520">
        <v>9735232</v>
      </c>
      <c r="K12" s="520">
        <v>537102</v>
      </c>
      <c r="L12" s="520">
        <v>57373</v>
      </c>
      <c r="M12" s="520">
        <v>26700129</v>
      </c>
      <c r="N12" s="520">
        <v>0</v>
      </c>
      <c r="O12" s="520">
        <v>0</v>
      </c>
      <c r="P12" s="520">
        <v>0</v>
      </c>
      <c r="Q12" s="520">
        <v>0</v>
      </c>
      <c r="R12" s="512">
        <v>14387860</v>
      </c>
      <c r="S12" s="512">
        <v>41087989</v>
      </c>
      <c r="T12" s="890">
        <f t="shared" si="0"/>
        <v>0.2789563259205361</v>
      </c>
      <c r="U12" s="512">
        <f aca="true" t="shared" si="1" ref="U12:U62">J12+K12+L12</f>
        <v>10329707</v>
      </c>
      <c r="V12" s="512">
        <f>S12-R12</f>
        <v>26700129</v>
      </c>
    </row>
    <row r="13" spans="1:21" ht="31.5" customHeight="1">
      <c r="A13" s="419" t="s">
        <v>52</v>
      </c>
      <c r="B13" s="40" t="s">
        <v>686</v>
      </c>
      <c r="C13" s="512">
        <v>16050171</v>
      </c>
      <c r="D13" s="520">
        <v>13969116</v>
      </c>
      <c r="E13" s="520">
        <v>2081055</v>
      </c>
      <c r="F13" s="520"/>
      <c r="G13" s="520"/>
      <c r="H13" s="512">
        <v>16050171</v>
      </c>
      <c r="I13" s="512">
        <v>15270795</v>
      </c>
      <c r="J13" s="520">
        <v>71900</v>
      </c>
      <c r="K13" s="520"/>
      <c r="L13" s="520"/>
      <c r="M13" s="520">
        <v>15198895</v>
      </c>
      <c r="N13" s="520"/>
      <c r="O13" s="520"/>
      <c r="P13" s="520"/>
      <c r="Q13" s="520"/>
      <c r="R13" s="512">
        <v>779376</v>
      </c>
      <c r="S13" s="512">
        <v>15978271</v>
      </c>
      <c r="T13" s="890">
        <f t="shared" si="0"/>
        <v>0.004708333783539102</v>
      </c>
      <c r="U13" s="512">
        <f t="shared" si="1"/>
        <v>71900</v>
      </c>
    </row>
    <row r="14" spans="1:21" ht="31.5" customHeight="1">
      <c r="A14" s="419" t="s">
        <v>53</v>
      </c>
      <c r="B14" s="40" t="s">
        <v>688</v>
      </c>
      <c r="C14" s="512">
        <v>12877195</v>
      </c>
      <c r="D14" s="520">
        <v>7599835</v>
      </c>
      <c r="E14" s="520">
        <v>5277360</v>
      </c>
      <c r="F14" s="520">
        <v>400</v>
      </c>
      <c r="G14" s="520"/>
      <c r="H14" s="512">
        <v>12876795</v>
      </c>
      <c r="I14" s="512">
        <v>11207626</v>
      </c>
      <c r="J14" s="520">
        <v>3824790</v>
      </c>
      <c r="K14" s="520"/>
      <c r="L14" s="520"/>
      <c r="M14" s="520">
        <v>7382836</v>
      </c>
      <c r="N14" s="520"/>
      <c r="O14" s="520"/>
      <c r="P14" s="520"/>
      <c r="Q14" s="520"/>
      <c r="R14" s="512">
        <v>1669169</v>
      </c>
      <c r="S14" s="512">
        <v>9052005</v>
      </c>
      <c r="T14" s="890">
        <f t="shared" si="0"/>
        <v>0.34126674105649135</v>
      </c>
      <c r="U14" s="512">
        <f t="shared" si="1"/>
        <v>3824790</v>
      </c>
    </row>
    <row r="15" spans="1:21" ht="31.5" customHeight="1">
      <c r="A15" s="419" t="s">
        <v>58</v>
      </c>
      <c r="B15" s="846" t="s">
        <v>701</v>
      </c>
      <c r="C15" s="512">
        <v>16317162</v>
      </c>
      <c r="D15" s="520">
        <v>1384087</v>
      </c>
      <c r="E15" s="520">
        <v>14933075</v>
      </c>
      <c r="F15" s="520"/>
      <c r="G15" s="520"/>
      <c r="H15" s="512">
        <v>16317162</v>
      </c>
      <c r="I15" s="512">
        <v>6452169</v>
      </c>
      <c r="J15" s="520">
        <v>4049811</v>
      </c>
      <c r="K15" s="520">
        <v>9925</v>
      </c>
      <c r="L15" s="520">
        <v>11160</v>
      </c>
      <c r="M15" s="520">
        <v>2381273</v>
      </c>
      <c r="N15" s="520">
        <v>0</v>
      </c>
      <c r="O15" s="520">
        <v>0</v>
      </c>
      <c r="P15" s="520">
        <v>0</v>
      </c>
      <c r="Q15" s="520">
        <v>0</v>
      </c>
      <c r="R15" s="512">
        <v>9864993</v>
      </c>
      <c r="S15" s="512">
        <v>12246266</v>
      </c>
      <c r="T15" s="890">
        <f t="shared" si="0"/>
        <v>0.6309344966010655</v>
      </c>
      <c r="U15" s="512">
        <f t="shared" si="1"/>
        <v>4070896</v>
      </c>
    </row>
    <row r="16" spans="1:21" s="452" customFormat="1" ht="31.5" customHeight="1">
      <c r="A16" s="419" t="s">
        <v>73</v>
      </c>
      <c r="B16" s="846" t="s">
        <v>689</v>
      </c>
      <c r="C16" s="512">
        <v>2291965</v>
      </c>
      <c r="D16" s="520">
        <v>946544</v>
      </c>
      <c r="E16" s="520">
        <v>1345421</v>
      </c>
      <c r="F16" s="520"/>
      <c r="G16" s="520"/>
      <c r="H16" s="512">
        <v>2291965</v>
      </c>
      <c r="I16" s="512">
        <v>2232465</v>
      </c>
      <c r="J16" s="520">
        <v>763681</v>
      </c>
      <c r="K16" s="520"/>
      <c r="L16" s="520"/>
      <c r="M16" s="520">
        <v>1468784</v>
      </c>
      <c r="N16" s="520"/>
      <c r="O16" s="520"/>
      <c r="P16" s="520"/>
      <c r="Q16" s="520"/>
      <c r="R16" s="512">
        <v>59500</v>
      </c>
      <c r="S16" s="512">
        <v>1528284</v>
      </c>
      <c r="T16" s="890">
        <f t="shared" si="0"/>
        <v>0.342079719054946</v>
      </c>
      <c r="U16" s="512">
        <f t="shared" si="1"/>
        <v>763681</v>
      </c>
    </row>
    <row r="17" spans="1:21" s="452" customFormat="1" ht="31.5" customHeight="1">
      <c r="A17" s="419" t="s">
        <v>74</v>
      </c>
      <c r="B17" s="846" t="s">
        <v>742</v>
      </c>
      <c r="C17" s="512">
        <v>430909</v>
      </c>
      <c r="D17" s="520">
        <v>0</v>
      </c>
      <c r="E17" s="520">
        <v>430909</v>
      </c>
      <c r="F17" s="520">
        <v>51480</v>
      </c>
      <c r="G17" s="520">
        <v>0</v>
      </c>
      <c r="H17" s="512">
        <v>379429</v>
      </c>
      <c r="I17" s="512">
        <v>375279</v>
      </c>
      <c r="J17" s="520">
        <v>290608</v>
      </c>
      <c r="K17" s="520">
        <v>0</v>
      </c>
      <c r="L17" s="520">
        <v>0</v>
      </c>
      <c r="M17" s="520">
        <v>84671</v>
      </c>
      <c r="N17" s="520">
        <v>0</v>
      </c>
      <c r="O17" s="520">
        <v>0</v>
      </c>
      <c r="P17" s="520">
        <v>0</v>
      </c>
      <c r="Q17" s="520">
        <v>0</v>
      </c>
      <c r="R17" s="512">
        <v>4150</v>
      </c>
      <c r="S17" s="512">
        <v>88821</v>
      </c>
      <c r="T17" s="890">
        <f t="shared" si="0"/>
        <v>0.7743785290410601</v>
      </c>
      <c r="U17" s="512">
        <f t="shared" si="1"/>
        <v>290608</v>
      </c>
    </row>
    <row r="18" spans="1:21" s="452" customFormat="1" ht="31.5" customHeight="1">
      <c r="A18" s="419" t="s">
        <v>75</v>
      </c>
      <c r="B18" s="846" t="s">
        <v>743</v>
      </c>
      <c r="C18" s="512">
        <v>3502174</v>
      </c>
      <c r="D18" s="520">
        <v>2178858</v>
      </c>
      <c r="E18" s="520">
        <v>1323316</v>
      </c>
      <c r="F18" s="520">
        <v>0</v>
      </c>
      <c r="G18" s="520"/>
      <c r="H18" s="512">
        <v>3502174</v>
      </c>
      <c r="I18" s="512">
        <v>1491502</v>
      </c>
      <c r="J18" s="520">
        <v>734442</v>
      </c>
      <c r="K18" s="520">
        <v>527177</v>
      </c>
      <c r="L18" s="520">
        <v>46213</v>
      </c>
      <c r="M18" s="520">
        <v>183670</v>
      </c>
      <c r="N18" s="520">
        <v>0</v>
      </c>
      <c r="O18" s="520">
        <v>0</v>
      </c>
      <c r="P18" s="520">
        <v>0</v>
      </c>
      <c r="Q18" s="520">
        <v>0</v>
      </c>
      <c r="R18" s="512">
        <v>2010672</v>
      </c>
      <c r="S18" s="512">
        <v>2194342</v>
      </c>
      <c r="T18" s="890">
        <f>(K18+J18+L18)/I18</f>
        <v>0.8768556797107881</v>
      </c>
      <c r="U18" s="512">
        <f t="shared" si="1"/>
        <v>1307832</v>
      </c>
    </row>
    <row r="19" spans="1:21" ht="15" customHeight="1">
      <c r="A19" s="419" t="s">
        <v>20</v>
      </c>
      <c r="B19" s="847" t="s">
        <v>690</v>
      </c>
      <c r="C19" s="512"/>
      <c r="D19" s="520"/>
      <c r="E19" s="520"/>
      <c r="F19" s="520"/>
      <c r="G19" s="520"/>
      <c r="H19" s="512"/>
      <c r="I19" s="512"/>
      <c r="J19" s="520"/>
      <c r="K19" s="520"/>
      <c r="L19" s="520"/>
      <c r="M19" s="520"/>
      <c r="N19" s="520"/>
      <c r="O19" s="520"/>
      <c r="P19" s="520"/>
      <c r="Q19" s="520"/>
      <c r="R19" s="512"/>
      <c r="S19" s="512"/>
      <c r="T19" s="890"/>
      <c r="U19" s="512">
        <f t="shared" si="1"/>
        <v>0</v>
      </c>
    </row>
    <row r="20" spans="1:21" ht="31.5" customHeight="1">
      <c r="A20" s="419" t="s">
        <v>1</v>
      </c>
      <c r="B20" s="847" t="s">
        <v>19</v>
      </c>
      <c r="C20" s="512">
        <v>349939619</v>
      </c>
      <c r="D20" s="520">
        <v>187493967</v>
      </c>
      <c r="E20" s="520">
        <v>162445652</v>
      </c>
      <c r="F20" s="520">
        <v>52843918</v>
      </c>
      <c r="G20" s="520">
        <v>0</v>
      </c>
      <c r="H20" s="512">
        <v>297095701</v>
      </c>
      <c r="I20" s="512">
        <v>216959090</v>
      </c>
      <c r="J20" s="520">
        <v>51480287</v>
      </c>
      <c r="K20" s="520">
        <v>77650736</v>
      </c>
      <c r="L20" s="520">
        <v>30171</v>
      </c>
      <c r="M20" s="520">
        <v>82568688</v>
      </c>
      <c r="N20" s="520">
        <v>5229008</v>
      </c>
      <c r="O20" s="520">
        <v>0</v>
      </c>
      <c r="P20" s="520">
        <v>0</v>
      </c>
      <c r="Q20" s="520">
        <v>200</v>
      </c>
      <c r="R20" s="512">
        <v>80136611</v>
      </c>
      <c r="S20" s="512">
        <v>167934507</v>
      </c>
      <c r="T20" s="890">
        <f aca="true" t="shared" si="2" ref="T20:T61">(K20+J20+L20)/I20</f>
        <v>0.5953251094480531</v>
      </c>
      <c r="U20" s="512">
        <f t="shared" si="1"/>
        <v>129161194</v>
      </c>
    </row>
    <row r="21" spans="1:21" s="452" customFormat="1" ht="31.5" customHeight="1">
      <c r="A21" s="419" t="s">
        <v>52</v>
      </c>
      <c r="B21" s="413" t="s">
        <v>691</v>
      </c>
      <c r="C21" s="512">
        <v>250565397</v>
      </c>
      <c r="D21" s="520">
        <v>140297556</v>
      </c>
      <c r="E21" s="520">
        <v>110267841</v>
      </c>
      <c r="F21" s="520">
        <v>47935757</v>
      </c>
      <c r="G21" s="520">
        <v>0</v>
      </c>
      <c r="H21" s="512">
        <v>202629640</v>
      </c>
      <c r="I21" s="512">
        <v>138764645</v>
      </c>
      <c r="J21" s="520">
        <v>31533424</v>
      </c>
      <c r="K21" s="520">
        <v>67945027</v>
      </c>
      <c r="L21" s="520">
        <v>0</v>
      </c>
      <c r="M21" s="520">
        <v>38632657</v>
      </c>
      <c r="N21" s="520">
        <v>653537</v>
      </c>
      <c r="O21" s="520">
        <v>0</v>
      </c>
      <c r="P21" s="520">
        <v>0</v>
      </c>
      <c r="Q21" s="520">
        <v>0</v>
      </c>
      <c r="R21" s="512">
        <v>63864995</v>
      </c>
      <c r="S21" s="512">
        <v>103151189</v>
      </c>
      <c r="T21" s="890">
        <f t="shared" si="2"/>
        <v>0.7168861419996426</v>
      </c>
      <c r="U21" s="512">
        <f t="shared" si="1"/>
        <v>99478451</v>
      </c>
    </row>
    <row r="22" spans="1:21" ht="31.5" customHeight="1">
      <c r="A22" s="419" t="s">
        <v>54</v>
      </c>
      <c r="B22" s="40" t="s">
        <v>697</v>
      </c>
      <c r="C22" s="512">
        <v>127262457</v>
      </c>
      <c r="D22" s="520">
        <v>77307003</v>
      </c>
      <c r="E22" s="520">
        <v>49955454</v>
      </c>
      <c r="F22" s="520">
        <v>41306252</v>
      </c>
      <c r="G22" s="520">
        <v>0</v>
      </c>
      <c r="H22" s="512">
        <v>85956205</v>
      </c>
      <c r="I22" s="512">
        <v>70473247</v>
      </c>
      <c r="J22" s="520">
        <v>13560416</v>
      </c>
      <c r="K22" s="520">
        <v>55490146</v>
      </c>
      <c r="L22" s="520">
        <v>0</v>
      </c>
      <c r="M22" s="520">
        <v>1420085</v>
      </c>
      <c r="N22" s="520">
        <v>2600</v>
      </c>
      <c r="O22" s="520">
        <v>0</v>
      </c>
      <c r="P22" s="520">
        <v>0</v>
      </c>
      <c r="Q22" s="520">
        <v>0</v>
      </c>
      <c r="R22" s="512">
        <v>15482958</v>
      </c>
      <c r="S22" s="512">
        <v>16905643</v>
      </c>
      <c r="T22" s="890">
        <f t="shared" si="2"/>
        <v>0.9798124102327795</v>
      </c>
      <c r="U22" s="512">
        <f t="shared" si="1"/>
        <v>69050562</v>
      </c>
    </row>
    <row r="23" spans="1:21" ht="31.5" customHeight="1">
      <c r="A23" s="419" t="s">
        <v>55</v>
      </c>
      <c r="B23" s="40" t="s">
        <v>692</v>
      </c>
      <c r="C23" s="512">
        <v>23694055</v>
      </c>
      <c r="D23" s="520">
        <v>13572145</v>
      </c>
      <c r="E23" s="520">
        <v>10121910</v>
      </c>
      <c r="F23" s="520">
        <v>22948</v>
      </c>
      <c r="G23" s="520">
        <v>0</v>
      </c>
      <c r="H23" s="512">
        <v>23671107</v>
      </c>
      <c r="I23" s="512">
        <v>15940526</v>
      </c>
      <c r="J23" s="520">
        <v>3491476</v>
      </c>
      <c r="K23" s="520">
        <v>10063713</v>
      </c>
      <c r="L23" s="520">
        <v>0</v>
      </c>
      <c r="M23" s="520">
        <v>2341837</v>
      </c>
      <c r="N23" s="520">
        <v>43500</v>
      </c>
      <c r="O23" s="520">
        <v>0</v>
      </c>
      <c r="P23" s="520">
        <v>0</v>
      </c>
      <c r="Q23" s="520">
        <v>0</v>
      </c>
      <c r="R23" s="512">
        <v>7730581</v>
      </c>
      <c r="S23" s="512">
        <v>10115918</v>
      </c>
      <c r="T23" s="890">
        <f t="shared" si="2"/>
        <v>0.8503602076869985</v>
      </c>
      <c r="U23" s="512">
        <f t="shared" si="1"/>
        <v>13555189</v>
      </c>
    </row>
    <row r="24" spans="1:21" ht="31.5" customHeight="1">
      <c r="A24" s="419" t="s">
        <v>141</v>
      </c>
      <c r="B24" s="40" t="s">
        <v>693</v>
      </c>
      <c r="C24" s="512">
        <v>37574462</v>
      </c>
      <c r="D24" s="520">
        <v>10665253</v>
      </c>
      <c r="E24" s="520">
        <v>26909209</v>
      </c>
      <c r="F24" s="520">
        <v>1633284</v>
      </c>
      <c r="G24" s="520">
        <v>0</v>
      </c>
      <c r="H24" s="512">
        <v>35941178</v>
      </c>
      <c r="I24" s="512">
        <v>29128854</v>
      </c>
      <c r="J24" s="520">
        <v>5240291</v>
      </c>
      <c r="K24" s="520">
        <v>652055</v>
      </c>
      <c r="L24" s="520">
        <v>0</v>
      </c>
      <c r="M24" s="520">
        <v>23070892</v>
      </c>
      <c r="N24" s="520">
        <v>165616</v>
      </c>
      <c r="O24" s="520">
        <v>0</v>
      </c>
      <c r="P24" s="520">
        <v>0</v>
      </c>
      <c r="Q24" s="520">
        <v>0</v>
      </c>
      <c r="R24" s="512">
        <v>6812324</v>
      </c>
      <c r="S24" s="512">
        <v>30048832</v>
      </c>
      <c r="T24" s="890">
        <f t="shared" si="2"/>
        <v>0.2022855413398687</v>
      </c>
      <c r="U24" s="512">
        <f t="shared" si="1"/>
        <v>5892346</v>
      </c>
    </row>
    <row r="25" spans="1:21" ht="31.5" customHeight="1">
      <c r="A25" s="419" t="s">
        <v>143</v>
      </c>
      <c r="B25" s="846" t="s">
        <v>694</v>
      </c>
      <c r="C25" s="512">
        <v>47705</v>
      </c>
      <c r="D25" s="520">
        <v>5600</v>
      </c>
      <c r="E25" s="520">
        <v>42105</v>
      </c>
      <c r="F25" s="520">
        <v>200</v>
      </c>
      <c r="G25" s="520">
        <v>0</v>
      </c>
      <c r="H25" s="512">
        <v>47505</v>
      </c>
      <c r="I25" s="512">
        <v>40627</v>
      </c>
      <c r="J25" s="520">
        <v>40627</v>
      </c>
      <c r="K25" s="520">
        <v>0</v>
      </c>
      <c r="L25" s="520">
        <v>0</v>
      </c>
      <c r="M25" s="520">
        <v>0</v>
      </c>
      <c r="N25" s="520">
        <v>0</v>
      </c>
      <c r="O25" s="520">
        <v>0</v>
      </c>
      <c r="P25" s="520">
        <v>0</v>
      </c>
      <c r="Q25" s="520">
        <v>0</v>
      </c>
      <c r="R25" s="512">
        <v>6878</v>
      </c>
      <c r="S25" s="512">
        <v>6878</v>
      </c>
      <c r="T25" s="890">
        <f t="shared" si="2"/>
        <v>1</v>
      </c>
      <c r="U25" s="512">
        <f t="shared" si="1"/>
        <v>40627</v>
      </c>
    </row>
    <row r="26" spans="1:21" s="452" customFormat="1" ht="31.5" customHeight="1">
      <c r="A26" s="419" t="s">
        <v>145</v>
      </c>
      <c r="B26" s="846" t="s">
        <v>695</v>
      </c>
      <c r="C26" s="512">
        <v>35587156</v>
      </c>
      <c r="D26" s="520">
        <v>26938180</v>
      </c>
      <c r="E26" s="520">
        <v>8648976</v>
      </c>
      <c r="F26" s="520">
        <v>18005</v>
      </c>
      <c r="G26" s="520">
        <v>0</v>
      </c>
      <c r="H26" s="512">
        <v>35569151</v>
      </c>
      <c r="I26" s="512">
        <v>10089724</v>
      </c>
      <c r="J26" s="520">
        <v>3746676</v>
      </c>
      <c r="K26" s="520">
        <v>1225306</v>
      </c>
      <c r="L26" s="520">
        <v>0</v>
      </c>
      <c r="M26" s="520">
        <v>5045242</v>
      </c>
      <c r="N26" s="520">
        <v>72500</v>
      </c>
      <c r="O26" s="520">
        <v>0</v>
      </c>
      <c r="P26" s="520">
        <v>0</v>
      </c>
      <c r="Q26" s="520">
        <v>0</v>
      </c>
      <c r="R26" s="512">
        <v>25479427</v>
      </c>
      <c r="S26" s="512">
        <v>30597169</v>
      </c>
      <c r="T26" s="890">
        <f t="shared" si="2"/>
        <v>0.4927768093557366</v>
      </c>
      <c r="U26" s="512">
        <f t="shared" si="1"/>
        <v>4971982</v>
      </c>
    </row>
    <row r="27" spans="1:21" ht="31.5" customHeight="1">
      <c r="A27" s="419" t="s">
        <v>147</v>
      </c>
      <c r="B27" s="40" t="s">
        <v>745</v>
      </c>
      <c r="C27" s="512">
        <v>12820821</v>
      </c>
      <c r="D27" s="520">
        <v>6068927</v>
      </c>
      <c r="E27" s="520">
        <v>6751894</v>
      </c>
      <c r="F27" s="520">
        <v>1457087</v>
      </c>
      <c r="G27" s="520">
        <v>0</v>
      </c>
      <c r="H27" s="512">
        <v>11363734</v>
      </c>
      <c r="I27" s="512">
        <v>8465151</v>
      </c>
      <c r="J27" s="520">
        <v>4014380</v>
      </c>
      <c r="K27" s="520">
        <v>295804</v>
      </c>
      <c r="L27" s="520">
        <v>0</v>
      </c>
      <c r="M27" s="520">
        <v>3810846</v>
      </c>
      <c r="N27" s="520">
        <v>344121</v>
      </c>
      <c r="O27" s="520">
        <v>0</v>
      </c>
      <c r="P27" s="520">
        <v>0</v>
      </c>
      <c r="Q27" s="520">
        <v>0</v>
      </c>
      <c r="R27" s="512">
        <v>2898583</v>
      </c>
      <c r="S27" s="512">
        <v>7053550</v>
      </c>
      <c r="T27" s="890">
        <f t="shared" si="2"/>
        <v>0.5091679994840022</v>
      </c>
      <c r="U27" s="512">
        <f t="shared" si="1"/>
        <v>4310184</v>
      </c>
    </row>
    <row r="28" spans="1:21" ht="31.5" customHeight="1">
      <c r="A28" s="419" t="s">
        <v>147</v>
      </c>
      <c r="B28" s="40" t="s">
        <v>746</v>
      </c>
      <c r="C28" s="512">
        <v>13578741</v>
      </c>
      <c r="D28" s="520">
        <v>5740448</v>
      </c>
      <c r="E28" s="520">
        <v>7838293</v>
      </c>
      <c r="F28" s="520">
        <v>3497981</v>
      </c>
      <c r="G28" s="520">
        <v>0</v>
      </c>
      <c r="H28" s="512">
        <v>10080760</v>
      </c>
      <c r="I28" s="512">
        <v>4626516</v>
      </c>
      <c r="J28" s="520">
        <v>1439558</v>
      </c>
      <c r="K28" s="520">
        <v>218003</v>
      </c>
      <c r="L28" s="520">
        <v>0</v>
      </c>
      <c r="M28" s="520">
        <v>2943755</v>
      </c>
      <c r="N28" s="520">
        <v>25200</v>
      </c>
      <c r="O28" s="520">
        <v>0</v>
      </c>
      <c r="P28" s="520">
        <v>0</v>
      </c>
      <c r="Q28" s="520">
        <v>0</v>
      </c>
      <c r="R28" s="512">
        <v>5454244</v>
      </c>
      <c r="S28" s="512">
        <v>8423199</v>
      </c>
      <c r="T28" s="890">
        <f t="shared" si="2"/>
        <v>0.3582741311172381</v>
      </c>
      <c r="U28" s="512">
        <f t="shared" si="1"/>
        <v>1657561</v>
      </c>
    </row>
    <row r="29" spans="1:21" s="452" customFormat="1" ht="20.25" customHeight="1">
      <c r="A29" s="419" t="s">
        <v>20</v>
      </c>
      <c r="B29" s="413" t="s">
        <v>690</v>
      </c>
      <c r="C29" s="512"/>
      <c r="D29" s="520"/>
      <c r="E29" s="520"/>
      <c r="F29" s="520"/>
      <c r="G29" s="520"/>
      <c r="H29" s="512"/>
      <c r="I29" s="512"/>
      <c r="J29" s="520"/>
      <c r="K29" s="520"/>
      <c r="L29" s="520"/>
      <c r="M29" s="520"/>
      <c r="N29" s="520"/>
      <c r="O29" s="520"/>
      <c r="P29" s="520"/>
      <c r="Q29" s="520"/>
      <c r="R29" s="512"/>
      <c r="S29" s="512"/>
      <c r="T29" s="890"/>
      <c r="U29" s="512">
        <f t="shared" si="1"/>
        <v>0</v>
      </c>
    </row>
    <row r="30" spans="1:21" ht="30" customHeight="1">
      <c r="A30" s="419" t="s">
        <v>53</v>
      </c>
      <c r="B30" s="847" t="s">
        <v>698</v>
      </c>
      <c r="C30" s="512">
        <v>27111492</v>
      </c>
      <c r="D30" s="520">
        <v>10529553</v>
      </c>
      <c r="E30" s="520">
        <v>16581939</v>
      </c>
      <c r="F30" s="520">
        <v>2263088</v>
      </c>
      <c r="G30" s="520">
        <v>0</v>
      </c>
      <c r="H30" s="512">
        <v>24848404</v>
      </c>
      <c r="I30" s="512">
        <v>20151750</v>
      </c>
      <c r="J30" s="520">
        <v>5134519</v>
      </c>
      <c r="K30" s="520">
        <v>2665781</v>
      </c>
      <c r="L30" s="520">
        <v>7750</v>
      </c>
      <c r="M30" s="520">
        <v>9827775</v>
      </c>
      <c r="N30" s="520">
        <v>2515925</v>
      </c>
      <c r="O30" s="520">
        <v>0</v>
      </c>
      <c r="P30" s="520">
        <v>0</v>
      </c>
      <c r="Q30" s="520">
        <v>0</v>
      </c>
      <c r="R30" s="512">
        <v>4696654</v>
      </c>
      <c r="S30" s="512">
        <v>17040354</v>
      </c>
      <c r="T30" s="890">
        <f t="shared" si="2"/>
        <v>0.38746262731524556</v>
      </c>
      <c r="U30" s="512">
        <f t="shared" si="1"/>
        <v>7808050</v>
      </c>
    </row>
    <row r="31" spans="1:21" ht="31.5" customHeight="1">
      <c r="A31" s="419" t="s">
        <v>56</v>
      </c>
      <c r="B31" s="40" t="s">
        <v>699</v>
      </c>
      <c r="C31" s="512">
        <v>9115289</v>
      </c>
      <c r="D31" s="520">
        <v>1134385</v>
      </c>
      <c r="E31" s="520">
        <v>7980904</v>
      </c>
      <c r="F31" s="520">
        <v>0</v>
      </c>
      <c r="G31" s="520">
        <v>0</v>
      </c>
      <c r="H31" s="512">
        <v>9115289</v>
      </c>
      <c r="I31" s="512">
        <v>7351363</v>
      </c>
      <c r="J31" s="520">
        <v>2292628</v>
      </c>
      <c r="K31" s="520">
        <v>216090</v>
      </c>
      <c r="L31" s="520">
        <v>0</v>
      </c>
      <c r="M31" s="520">
        <v>2327645</v>
      </c>
      <c r="N31" s="520">
        <v>2515000</v>
      </c>
      <c r="O31" s="520">
        <v>0</v>
      </c>
      <c r="P31" s="520">
        <v>0</v>
      </c>
      <c r="Q31" s="520">
        <v>0</v>
      </c>
      <c r="R31" s="512">
        <v>1763926</v>
      </c>
      <c r="S31" s="512">
        <v>6606571</v>
      </c>
      <c r="T31" s="890">
        <f t="shared" si="2"/>
        <v>0.3412588930787393</v>
      </c>
      <c r="U31" s="512">
        <f t="shared" si="1"/>
        <v>2508718</v>
      </c>
    </row>
    <row r="32" spans="1:21" ht="31.5" customHeight="1">
      <c r="A32" s="419" t="s">
        <v>57</v>
      </c>
      <c r="B32" s="40" t="s">
        <v>696</v>
      </c>
      <c r="C32" s="512">
        <v>12588878</v>
      </c>
      <c r="D32" s="520">
        <v>6337370</v>
      </c>
      <c r="E32" s="520">
        <v>6251508</v>
      </c>
      <c r="F32" s="520">
        <v>2246880</v>
      </c>
      <c r="G32" s="520">
        <v>0</v>
      </c>
      <c r="H32" s="512">
        <v>10341998</v>
      </c>
      <c r="I32" s="512">
        <v>9050766</v>
      </c>
      <c r="J32" s="520">
        <v>1848452</v>
      </c>
      <c r="K32" s="520">
        <v>2181101</v>
      </c>
      <c r="L32" s="520">
        <v>2525</v>
      </c>
      <c r="M32" s="520">
        <v>5017763</v>
      </c>
      <c r="N32" s="520">
        <v>925</v>
      </c>
      <c r="O32" s="520">
        <v>0</v>
      </c>
      <c r="P32" s="520">
        <v>0</v>
      </c>
      <c r="Q32" s="520">
        <v>0</v>
      </c>
      <c r="R32" s="512">
        <v>1291232</v>
      </c>
      <c r="S32" s="512">
        <v>6309920</v>
      </c>
      <c r="T32" s="890">
        <f t="shared" si="2"/>
        <v>0.4454957735069054</v>
      </c>
      <c r="U32" s="512">
        <f t="shared" si="1"/>
        <v>4032078</v>
      </c>
    </row>
    <row r="33" spans="1:21" ht="31.5" customHeight="1">
      <c r="A33" s="419" t="s">
        <v>700</v>
      </c>
      <c r="B33" s="846" t="s">
        <v>703</v>
      </c>
      <c r="C33" s="512">
        <v>5407325</v>
      </c>
      <c r="D33" s="520">
        <v>3057798</v>
      </c>
      <c r="E33" s="520">
        <v>2349527</v>
      </c>
      <c r="F33" s="520">
        <v>16208</v>
      </c>
      <c r="G33" s="520">
        <v>0</v>
      </c>
      <c r="H33" s="512">
        <v>5391117</v>
      </c>
      <c r="I33" s="512">
        <v>3749621</v>
      </c>
      <c r="J33" s="520">
        <v>993439</v>
      </c>
      <c r="K33" s="520">
        <v>268590</v>
      </c>
      <c r="L33" s="520">
        <v>5225</v>
      </c>
      <c r="M33" s="520">
        <v>2482367</v>
      </c>
      <c r="N33" s="520">
        <v>0</v>
      </c>
      <c r="O33" s="520">
        <v>0</v>
      </c>
      <c r="P33" s="520">
        <v>0</v>
      </c>
      <c r="Q33" s="520">
        <v>0</v>
      </c>
      <c r="R33" s="512">
        <v>1641496</v>
      </c>
      <c r="S33" s="512">
        <v>4123863</v>
      </c>
      <c r="T33" s="890">
        <f t="shared" si="2"/>
        <v>0.33796855735553005</v>
      </c>
      <c r="U33" s="512">
        <f t="shared" si="1"/>
        <v>1267254</v>
      </c>
    </row>
    <row r="34" spans="1:21" s="452" customFormat="1" ht="13.5" customHeight="1">
      <c r="A34" s="419" t="s">
        <v>20</v>
      </c>
      <c r="B34" s="514" t="s">
        <v>690</v>
      </c>
      <c r="C34" s="512"/>
      <c r="D34" s="520"/>
      <c r="E34" s="520"/>
      <c r="F34" s="520"/>
      <c r="G34" s="520"/>
      <c r="H34" s="512"/>
      <c r="I34" s="512"/>
      <c r="J34" s="520"/>
      <c r="K34" s="520"/>
      <c r="L34" s="520"/>
      <c r="M34" s="520"/>
      <c r="N34" s="520"/>
      <c r="O34" s="520"/>
      <c r="P34" s="520"/>
      <c r="Q34" s="520"/>
      <c r="R34" s="512"/>
      <c r="S34" s="512"/>
      <c r="T34" s="890"/>
      <c r="U34" s="512">
        <f t="shared" si="1"/>
        <v>0</v>
      </c>
    </row>
    <row r="35" spans="1:21" s="452" customFormat="1" ht="27.75" customHeight="1">
      <c r="A35" s="419" t="s">
        <v>58</v>
      </c>
      <c r="B35" s="514" t="s">
        <v>704</v>
      </c>
      <c r="C35" s="512">
        <v>22131852</v>
      </c>
      <c r="D35" s="520">
        <v>7514293</v>
      </c>
      <c r="E35" s="520">
        <v>14617559</v>
      </c>
      <c r="F35" s="520">
        <v>433740</v>
      </c>
      <c r="G35" s="520">
        <v>0</v>
      </c>
      <c r="H35" s="512">
        <v>21698112</v>
      </c>
      <c r="I35" s="512">
        <v>19109458</v>
      </c>
      <c r="J35" s="520">
        <v>4538595</v>
      </c>
      <c r="K35" s="520">
        <v>1146028</v>
      </c>
      <c r="L35" s="520">
        <v>0</v>
      </c>
      <c r="M35" s="520">
        <v>13424835</v>
      </c>
      <c r="N35" s="520">
        <v>0</v>
      </c>
      <c r="O35" s="520">
        <v>0</v>
      </c>
      <c r="P35" s="520">
        <v>0</v>
      </c>
      <c r="Q35" s="520">
        <v>0</v>
      </c>
      <c r="R35" s="512">
        <v>2588654</v>
      </c>
      <c r="S35" s="512">
        <v>16013489</v>
      </c>
      <c r="T35" s="890">
        <f t="shared" si="2"/>
        <v>0.2974769352432706</v>
      </c>
      <c r="U35" s="512">
        <f t="shared" si="1"/>
        <v>5684623</v>
      </c>
    </row>
    <row r="36" spans="1:21" s="452" customFormat="1" ht="31.5" customHeight="1">
      <c r="A36" s="419" t="s">
        <v>161</v>
      </c>
      <c r="B36" s="845" t="s">
        <v>705</v>
      </c>
      <c r="C36" s="512">
        <v>6351782</v>
      </c>
      <c r="D36" s="520">
        <v>4162672</v>
      </c>
      <c r="E36" s="520">
        <v>2189110</v>
      </c>
      <c r="F36" s="520">
        <v>149319</v>
      </c>
      <c r="G36" s="520"/>
      <c r="H36" s="512">
        <v>6202463</v>
      </c>
      <c r="I36" s="512">
        <v>4202723</v>
      </c>
      <c r="J36" s="520">
        <v>1572825</v>
      </c>
      <c r="K36" s="520">
        <v>270146</v>
      </c>
      <c r="L36" s="520"/>
      <c r="M36" s="520">
        <v>2359752</v>
      </c>
      <c r="N36" s="520"/>
      <c r="O36" s="520"/>
      <c r="P36" s="520"/>
      <c r="Q36" s="520"/>
      <c r="R36" s="512">
        <v>1999740</v>
      </c>
      <c r="S36" s="512">
        <v>4359492</v>
      </c>
      <c r="T36" s="890">
        <f t="shared" si="2"/>
        <v>0.43851831300801886</v>
      </c>
      <c r="U36" s="512">
        <f t="shared" si="1"/>
        <v>1842971</v>
      </c>
    </row>
    <row r="37" spans="1:21" ht="31.5" customHeight="1">
      <c r="A37" s="419" t="s">
        <v>163</v>
      </c>
      <c r="B37" s="40" t="s">
        <v>706</v>
      </c>
      <c r="C37" s="512">
        <v>12257324</v>
      </c>
      <c r="D37" s="520">
        <v>2873266</v>
      </c>
      <c r="E37" s="520">
        <v>9384058</v>
      </c>
      <c r="F37" s="520">
        <v>284421</v>
      </c>
      <c r="G37" s="520">
        <v>0</v>
      </c>
      <c r="H37" s="512">
        <v>11972903</v>
      </c>
      <c r="I37" s="512">
        <v>11564999</v>
      </c>
      <c r="J37" s="520">
        <v>2174565</v>
      </c>
      <c r="K37" s="520">
        <v>182403</v>
      </c>
      <c r="L37" s="520">
        <v>0</v>
      </c>
      <c r="M37" s="520">
        <v>9208031</v>
      </c>
      <c r="N37" s="520"/>
      <c r="O37" s="520"/>
      <c r="P37" s="520"/>
      <c r="Q37" s="520"/>
      <c r="R37" s="512">
        <v>407904</v>
      </c>
      <c r="S37" s="512">
        <v>9615935</v>
      </c>
      <c r="T37" s="890">
        <f t="shared" si="2"/>
        <v>0.2038018334459</v>
      </c>
      <c r="U37" s="512">
        <f t="shared" si="1"/>
        <v>2356968</v>
      </c>
    </row>
    <row r="38" spans="1:21" ht="31.5" customHeight="1">
      <c r="A38" s="419" t="s">
        <v>165</v>
      </c>
      <c r="B38" s="40" t="s">
        <v>708</v>
      </c>
      <c r="C38" s="512">
        <v>3522746</v>
      </c>
      <c r="D38" s="520">
        <v>478355</v>
      </c>
      <c r="E38" s="520">
        <v>3044391</v>
      </c>
      <c r="F38" s="520">
        <v>0</v>
      </c>
      <c r="G38" s="520">
        <v>0</v>
      </c>
      <c r="H38" s="512">
        <v>3522746</v>
      </c>
      <c r="I38" s="512">
        <v>3341736</v>
      </c>
      <c r="J38" s="520">
        <v>791205</v>
      </c>
      <c r="K38" s="520">
        <v>693479</v>
      </c>
      <c r="L38" s="520">
        <v>0</v>
      </c>
      <c r="M38" s="520">
        <v>1857052</v>
      </c>
      <c r="N38" s="520"/>
      <c r="O38" s="520"/>
      <c r="P38" s="520"/>
      <c r="Q38" s="520"/>
      <c r="R38" s="512">
        <v>181010</v>
      </c>
      <c r="S38" s="512">
        <v>2038062</v>
      </c>
      <c r="T38" s="890">
        <f t="shared" si="2"/>
        <v>0.4442852457525071</v>
      </c>
      <c r="U38" s="512">
        <f t="shared" si="1"/>
        <v>1484684</v>
      </c>
    </row>
    <row r="39" spans="1:21" ht="14.25" customHeight="1">
      <c r="A39" s="419" t="s">
        <v>20</v>
      </c>
      <c r="B39" s="847" t="s">
        <v>690</v>
      </c>
      <c r="C39" s="512"/>
      <c r="D39" s="520"/>
      <c r="E39" s="520"/>
      <c r="F39" s="520"/>
      <c r="G39" s="520"/>
      <c r="H39" s="512"/>
      <c r="I39" s="512"/>
      <c r="J39" s="520"/>
      <c r="K39" s="520"/>
      <c r="L39" s="520"/>
      <c r="M39" s="520"/>
      <c r="N39" s="520"/>
      <c r="O39" s="520"/>
      <c r="P39" s="520"/>
      <c r="Q39" s="520"/>
      <c r="R39" s="512"/>
      <c r="S39" s="512"/>
      <c r="T39" s="890"/>
      <c r="U39" s="512">
        <f t="shared" si="1"/>
        <v>0</v>
      </c>
    </row>
    <row r="40" spans="1:21" ht="26.25" customHeight="1">
      <c r="A40" s="419" t="s">
        <v>73</v>
      </c>
      <c r="B40" s="514" t="s">
        <v>709</v>
      </c>
      <c r="C40" s="512">
        <v>34816024</v>
      </c>
      <c r="D40" s="520">
        <v>21068130</v>
      </c>
      <c r="E40" s="520">
        <v>13747894</v>
      </c>
      <c r="F40" s="520">
        <v>2065631</v>
      </c>
      <c r="G40" s="520">
        <v>0</v>
      </c>
      <c r="H40" s="512">
        <v>32750393</v>
      </c>
      <c r="I40" s="512">
        <v>26150843</v>
      </c>
      <c r="J40" s="520">
        <v>7302106</v>
      </c>
      <c r="K40" s="520">
        <v>2754913</v>
      </c>
      <c r="L40" s="520">
        <v>19421</v>
      </c>
      <c r="M40" s="520">
        <v>14424857</v>
      </c>
      <c r="N40" s="520">
        <v>1649546</v>
      </c>
      <c r="O40" s="520">
        <v>0</v>
      </c>
      <c r="P40" s="520">
        <v>0</v>
      </c>
      <c r="Q40" s="520">
        <v>0</v>
      </c>
      <c r="R40" s="512">
        <v>6599550</v>
      </c>
      <c r="S40" s="512">
        <v>22673953</v>
      </c>
      <c r="T40" s="890">
        <f t="shared" si="2"/>
        <v>0.3853198919820673</v>
      </c>
      <c r="U40" s="512">
        <f t="shared" si="1"/>
        <v>10076440</v>
      </c>
    </row>
    <row r="41" spans="1:21" s="452" customFormat="1" ht="31.5" customHeight="1">
      <c r="A41" s="419" t="s">
        <v>167</v>
      </c>
      <c r="B41" s="846" t="s">
        <v>710</v>
      </c>
      <c r="C41" s="512">
        <v>229313</v>
      </c>
      <c r="D41" s="520">
        <v>32027</v>
      </c>
      <c r="E41" s="520">
        <v>197286</v>
      </c>
      <c r="F41" s="520">
        <v>400</v>
      </c>
      <c r="G41" s="520">
        <v>0</v>
      </c>
      <c r="H41" s="512">
        <v>228913</v>
      </c>
      <c r="I41" s="512">
        <v>67869</v>
      </c>
      <c r="J41" s="520">
        <v>36869</v>
      </c>
      <c r="K41" s="520">
        <v>11000</v>
      </c>
      <c r="L41" s="520">
        <v>0</v>
      </c>
      <c r="M41" s="520">
        <v>20000</v>
      </c>
      <c r="N41" s="520">
        <v>0</v>
      </c>
      <c r="O41" s="520">
        <v>0</v>
      </c>
      <c r="P41" s="520">
        <v>0</v>
      </c>
      <c r="Q41" s="520">
        <v>0</v>
      </c>
      <c r="R41" s="512">
        <v>161044</v>
      </c>
      <c r="S41" s="512">
        <v>181044</v>
      </c>
      <c r="T41" s="890">
        <f t="shared" si="2"/>
        <v>0.7053146502821612</v>
      </c>
      <c r="U41" s="512">
        <f t="shared" si="1"/>
        <v>47869</v>
      </c>
    </row>
    <row r="42" spans="1:21" ht="31.5" customHeight="1">
      <c r="A42" s="419" t="s">
        <v>169</v>
      </c>
      <c r="B42" s="40" t="s">
        <v>711</v>
      </c>
      <c r="C42" s="512">
        <v>7369449</v>
      </c>
      <c r="D42" s="520">
        <v>7139526</v>
      </c>
      <c r="E42" s="520">
        <v>229923</v>
      </c>
      <c r="F42" s="520">
        <v>0</v>
      </c>
      <c r="G42" s="520">
        <v>0</v>
      </c>
      <c r="H42" s="512">
        <v>7369449</v>
      </c>
      <c r="I42" s="512">
        <v>6598371</v>
      </c>
      <c r="J42" s="520">
        <v>1271060</v>
      </c>
      <c r="K42" s="520">
        <v>1066098</v>
      </c>
      <c r="L42" s="520">
        <v>0</v>
      </c>
      <c r="M42" s="520">
        <v>2620213</v>
      </c>
      <c r="N42" s="520">
        <v>1641000</v>
      </c>
      <c r="O42" s="520">
        <v>0</v>
      </c>
      <c r="P42" s="520">
        <v>0</v>
      </c>
      <c r="Q42" s="520">
        <v>0</v>
      </c>
      <c r="R42" s="512">
        <v>771078</v>
      </c>
      <c r="S42" s="512">
        <v>5032291</v>
      </c>
      <c r="T42" s="890">
        <f t="shared" si="2"/>
        <v>0.35420227204563065</v>
      </c>
      <c r="U42" s="512">
        <f t="shared" si="1"/>
        <v>2337158</v>
      </c>
    </row>
    <row r="43" spans="1:21" ht="31.5" customHeight="1">
      <c r="A43" s="419" t="s">
        <v>171</v>
      </c>
      <c r="B43" s="40" t="s">
        <v>741</v>
      </c>
      <c r="C43" s="512">
        <v>7678404</v>
      </c>
      <c r="D43" s="520">
        <v>2720712</v>
      </c>
      <c r="E43" s="520">
        <v>4957692</v>
      </c>
      <c r="F43" s="520">
        <v>5600</v>
      </c>
      <c r="G43" s="520">
        <v>0</v>
      </c>
      <c r="H43" s="512">
        <v>7672804</v>
      </c>
      <c r="I43" s="512">
        <v>6494500</v>
      </c>
      <c r="J43" s="520">
        <v>2087636</v>
      </c>
      <c r="K43" s="520">
        <v>282855</v>
      </c>
      <c r="L43" s="520">
        <v>7125</v>
      </c>
      <c r="M43" s="520">
        <v>4116884</v>
      </c>
      <c r="N43" s="520">
        <v>0</v>
      </c>
      <c r="O43" s="520">
        <v>0</v>
      </c>
      <c r="P43" s="520">
        <v>0</v>
      </c>
      <c r="Q43" s="520">
        <v>0</v>
      </c>
      <c r="R43" s="512">
        <v>1178304</v>
      </c>
      <c r="S43" s="512">
        <v>5295188</v>
      </c>
      <c r="T43" s="890">
        <f t="shared" si="2"/>
        <v>0.3660968511817692</v>
      </c>
      <c r="U43" s="512">
        <f t="shared" si="1"/>
        <v>2377616</v>
      </c>
    </row>
    <row r="44" spans="1:21" s="452" customFormat="1" ht="31.5" customHeight="1">
      <c r="A44" s="419" t="s">
        <v>173</v>
      </c>
      <c r="B44" s="845" t="s">
        <v>713</v>
      </c>
      <c r="C44" s="512">
        <v>4419144</v>
      </c>
      <c r="D44" s="520">
        <v>1544450</v>
      </c>
      <c r="E44" s="520">
        <v>2874694</v>
      </c>
      <c r="F44" s="520">
        <v>382540</v>
      </c>
      <c r="G44" s="520">
        <v>0</v>
      </c>
      <c r="H44" s="512">
        <v>4036604</v>
      </c>
      <c r="I44" s="512">
        <v>4018793</v>
      </c>
      <c r="J44" s="520">
        <v>616044</v>
      </c>
      <c r="K44" s="520">
        <v>115574</v>
      </c>
      <c r="L44" s="520">
        <v>1905</v>
      </c>
      <c r="M44" s="520">
        <v>3285270</v>
      </c>
      <c r="N44" s="520">
        <v>0</v>
      </c>
      <c r="O44" s="520">
        <v>0</v>
      </c>
      <c r="P44" s="520">
        <v>0</v>
      </c>
      <c r="Q44" s="520">
        <v>0</v>
      </c>
      <c r="R44" s="512">
        <v>17811</v>
      </c>
      <c r="S44" s="512">
        <v>3303081</v>
      </c>
      <c r="T44" s="890">
        <f t="shared" si="2"/>
        <v>0.1825232103270808</v>
      </c>
      <c r="U44" s="512">
        <f t="shared" si="1"/>
        <v>733523</v>
      </c>
    </row>
    <row r="45" spans="1:21" ht="31.5" customHeight="1">
      <c r="A45" s="419" t="s">
        <v>174</v>
      </c>
      <c r="B45" s="40" t="s">
        <v>712</v>
      </c>
      <c r="C45" s="512">
        <v>4674915</v>
      </c>
      <c r="D45" s="520">
        <v>3010337</v>
      </c>
      <c r="E45" s="520">
        <v>1664578</v>
      </c>
      <c r="F45" s="520">
        <v>1449436</v>
      </c>
      <c r="G45" s="520">
        <v>0</v>
      </c>
      <c r="H45" s="512">
        <v>3225479</v>
      </c>
      <c r="I45" s="512">
        <v>2865490</v>
      </c>
      <c r="J45" s="520">
        <v>2100197</v>
      </c>
      <c r="K45" s="520">
        <v>42441</v>
      </c>
      <c r="L45" s="520">
        <v>0</v>
      </c>
      <c r="M45" s="520">
        <v>714306</v>
      </c>
      <c r="N45" s="520">
        <v>8546</v>
      </c>
      <c r="O45" s="520">
        <v>0</v>
      </c>
      <c r="P45" s="520">
        <v>0</v>
      </c>
      <c r="Q45" s="520">
        <v>0</v>
      </c>
      <c r="R45" s="512">
        <v>359989</v>
      </c>
      <c r="S45" s="512">
        <v>1082841</v>
      </c>
      <c r="T45" s="890">
        <f t="shared" si="2"/>
        <v>0.7477387811508678</v>
      </c>
      <c r="U45" s="512">
        <f t="shared" si="1"/>
        <v>2142638</v>
      </c>
    </row>
    <row r="46" spans="1:21" ht="31.5" customHeight="1">
      <c r="A46" s="419" t="s">
        <v>175</v>
      </c>
      <c r="B46" s="40" t="s">
        <v>714</v>
      </c>
      <c r="C46" s="512">
        <v>8920312</v>
      </c>
      <c r="D46" s="520">
        <v>6621078</v>
      </c>
      <c r="E46" s="520">
        <v>2299234</v>
      </c>
      <c r="F46" s="520">
        <v>227455</v>
      </c>
      <c r="G46" s="520">
        <v>0</v>
      </c>
      <c r="H46" s="512">
        <v>8692857</v>
      </c>
      <c r="I46" s="512">
        <v>4665183</v>
      </c>
      <c r="J46" s="520">
        <v>551070</v>
      </c>
      <c r="K46" s="520">
        <v>1097854</v>
      </c>
      <c r="L46" s="520">
        <v>10391</v>
      </c>
      <c r="M46" s="520">
        <v>3005868</v>
      </c>
      <c r="N46" s="520">
        <v>0</v>
      </c>
      <c r="O46" s="520">
        <v>0</v>
      </c>
      <c r="P46" s="520">
        <v>0</v>
      </c>
      <c r="Q46" s="520">
        <v>0</v>
      </c>
      <c r="R46" s="512">
        <v>4027674</v>
      </c>
      <c r="S46" s="512">
        <v>7033542</v>
      </c>
      <c r="T46" s="890">
        <f t="shared" si="2"/>
        <v>0.35568058101900824</v>
      </c>
      <c r="U46" s="512">
        <f t="shared" si="1"/>
        <v>1659315</v>
      </c>
    </row>
    <row r="47" spans="1:21" ht="31.5" customHeight="1">
      <c r="A47" s="419" t="s">
        <v>192</v>
      </c>
      <c r="B47" s="40" t="s">
        <v>744</v>
      </c>
      <c r="C47" s="512">
        <v>1524487</v>
      </c>
      <c r="D47" s="520">
        <v>0</v>
      </c>
      <c r="E47" s="520">
        <v>1524487</v>
      </c>
      <c r="F47" s="520">
        <v>200</v>
      </c>
      <c r="G47" s="520">
        <v>0</v>
      </c>
      <c r="H47" s="512">
        <v>1524287</v>
      </c>
      <c r="I47" s="512">
        <v>1440637</v>
      </c>
      <c r="J47" s="520">
        <v>639230</v>
      </c>
      <c r="K47" s="520">
        <v>139091</v>
      </c>
      <c r="L47" s="520">
        <v>0</v>
      </c>
      <c r="M47" s="520">
        <v>662316</v>
      </c>
      <c r="N47" s="520">
        <v>0</v>
      </c>
      <c r="O47" s="520">
        <v>0</v>
      </c>
      <c r="P47" s="520">
        <v>0</v>
      </c>
      <c r="Q47" s="520">
        <v>0</v>
      </c>
      <c r="R47" s="512">
        <v>83650</v>
      </c>
      <c r="S47" s="512">
        <v>745966</v>
      </c>
      <c r="T47" s="890">
        <f t="shared" si="2"/>
        <v>0.5402617036769152</v>
      </c>
      <c r="U47" s="512">
        <f t="shared" si="1"/>
        <v>778321</v>
      </c>
    </row>
    <row r="48" spans="1:21" ht="16.5" customHeight="1">
      <c r="A48" s="419" t="s">
        <v>20</v>
      </c>
      <c r="B48" s="847" t="s">
        <v>690</v>
      </c>
      <c r="C48" s="512"/>
      <c r="D48" s="520"/>
      <c r="E48" s="520"/>
      <c r="F48" s="520"/>
      <c r="G48" s="520"/>
      <c r="H48" s="512"/>
      <c r="I48" s="512"/>
      <c r="J48" s="520"/>
      <c r="K48" s="520"/>
      <c r="L48" s="520"/>
      <c r="M48" s="520"/>
      <c r="N48" s="520"/>
      <c r="O48" s="520"/>
      <c r="P48" s="520"/>
      <c r="Q48" s="520"/>
      <c r="R48" s="512"/>
      <c r="S48" s="512"/>
      <c r="T48" s="890"/>
      <c r="U48" s="512">
        <f t="shared" si="1"/>
        <v>0</v>
      </c>
    </row>
    <row r="49" spans="1:21" ht="31.5" customHeight="1">
      <c r="A49" s="419" t="s">
        <v>74</v>
      </c>
      <c r="B49" s="847" t="s">
        <v>715</v>
      </c>
      <c r="C49" s="512">
        <v>2629838</v>
      </c>
      <c r="D49" s="520">
        <v>1385891</v>
      </c>
      <c r="E49" s="520">
        <v>1243947</v>
      </c>
      <c r="F49" s="520">
        <v>400</v>
      </c>
      <c r="G49" s="520">
        <v>0</v>
      </c>
      <c r="H49" s="512">
        <v>2629438</v>
      </c>
      <c r="I49" s="512">
        <v>1983904</v>
      </c>
      <c r="J49" s="520">
        <v>944931</v>
      </c>
      <c r="K49" s="520">
        <v>51400</v>
      </c>
      <c r="L49" s="520">
        <v>0</v>
      </c>
      <c r="M49" s="520">
        <v>987373</v>
      </c>
      <c r="N49" s="520">
        <v>0</v>
      </c>
      <c r="O49" s="520">
        <v>0</v>
      </c>
      <c r="P49" s="520">
        <v>0</v>
      </c>
      <c r="Q49" s="520">
        <v>200</v>
      </c>
      <c r="R49" s="512">
        <v>645534</v>
      </c>
      <c r="S49" s="512">
        <v>1633107</v>
      </c>
      <c r="T49" s="890">
        <f t="shared" si="2"/>
        <v>0.5022072640611642</v>
      </c>
      <c r="U49" s="512">
        <f t="shared" si="1"/>
        <v>996331</v>
      </c>
    </row>
    <row r="50" spans="1:21" ht="31.5" customHeight="1">
      <c r="A50" s="419" t="s">
        <v>177</v>
      </c>
      <c r="B50" s="846" t="s">
        <v>716</v>
      </c>
      <c r="C50" s="512">
        <v>63543</v>
      </c>
      <c r="D50" s="520"/>
      <c r="E50" s="520">
        <v>63543</v>
      </c>
      <c r="F50" s="520"/>
      <c r="G50" s="520"/>
      <c r="H50" s="512">
        <v>63543</v>
      </c>
      <c r="I50" s="512">
        <v>63543</v>
      </c>
      <c r="J50" s="520">
        <v>63543</v>
      </c>
      <c r="K50" s="520"/>
      <c r="L50" s="520"/>
      <c r="M50" s="520"/>
      <c r="N50" s="520"/>
      <c r="O50" s="520"/>
      <c r="P50" s="520"/>
      <c r="Q50" s="520"/>
      <c r="R50" s="512"/>
      <c r="S50" s="512">
        <v>0</v>
      </c>
      <c r="T50" s="890">
        <f t="shared" si="2"/>
        <v>1</v>
      </c>
      <c r="U50" s="512">
        <f t="shared" si="1"/>
        <v>63543</v>
      </c>
    </row>
    <row r="51" spans="1:21" s="452" customFormat="1" ht="31.5" customHeight="1">
      <c r="A51" s="419" t="s">
        <v>177</v>
      </c>
      <c r="B51" s="846" t="s">
        <v>717</v>
      </c>
      <c r="C51" s="512">
        <v>1641966</v>
      </c>
      <c r="D51" s="520">
        <v>1201564</v>
      </c>
      <c r="E51" s="520">
        <v>440402</v>
      </c>
      <c r="F51" s="520"/>
      <c r="G51" s="520"/>
      <c r="H51" s="512">
        <v>1641966</v>
      </c>
      <c r="I51" s="512">
        <v>1175466</v>
      </c>
      <c r="J51" s="520">
        <v>529302</v>
      </c>
      <c r="K51" s="520">
        <v>51400</v>
      </c>
      <c r="L51" s="520"/>
      <c r="M51" s="520">
        <v>594764</v>
      </c>
      <c r="N51" s="520"/>
      <c r="O51" s="520"/>
      <c r="P51" s="520"/>
      <c r="Q51" s="520"/>
      <c r="R51" s="512">
        <v>466500</v>
      </c>
      <c r="S51" s="512">
        <v>1061264</v>
      </c>
      <c r="T51" s="890">
        <f t="shared" si="2"/>
        <v>0.4940185424333839</v>
      </c>
      <c r="U51" s="512">
        <f t="shared" si="1"/>
        <v>580702</v>
      </c>
    </row>
    <row r="52" spans="1:21" ht="31.5" customHeight="1">
      <c r="A52" s="419" t="s">
        <v>178</v>
      </c>
      <c r="B52" s="40" t="s">
        <v>718</v>
      </c>
      <c r="C52" s="512">
        <v>924329</v>
      </c>
      <c r="D52" s="520">
        <v>184327</v>
      </c>
      <c r="E52" s="520">
        <v>740002</v>
      </c>
      <c r="F52" s="520">
        <v>400</v>
      </c>
      <c r="G52" s="520"/>
      <c r="H52" s="512">
        <v>923929</v>
      </c>
      <c r="I52" s="512">
        <v>744895</v>
      </c>
      <c r="J52" s="520">
        <v>352086</v>
      </c>
      <c r="K52" s="520"/>
      <c r="L52" s="520"/>
      <c r="M52" s="520">
        <v>392609</v>
      </c>
      <c r="N52" s="520"/>
      <c r="O52" s="520"/>
      <c r="P52" s="520"/>
      <c r="Q52" s="520">
        <v>200</v>
      </c>
      <c r="R52" s="512">
        <v>179034</v>
      </c>
      <c r="S52" s="512">
        <v>571843</v>
      </c>
      <c r="T52" s="890">
        <f t="shared" si="2"/>
        <v>0.4726652749716403</v>
      </c>
      <c r="U52" s="512">
        <f t="shared" si="1"/>
        <v>352086</v>
      </c>
    </row>
    <row r="53" spans="1:21" ht="16.5" customHeight="1">
      <c r="A53" s="419" t="s">
        <v>20</v>
      </c>
      <c r="B53" s="847" t="s">
        <v>690</v>
      </c>
      <c r="C53" s="512"/>
      <c r="D53" s="520"/>
      <c r="E53" s="520"/>
      <c r="F53" s="520"/>
      <c r="G53" s="520"/>
      <c r="H53" s="512"/>
      <c r="I53" s="512"/>
      <c r="J53" s="520"/>
      <c r="K53" s="520"/>
      <c r="L53" s="520"/>
      <c r="M53" s="520"/>
      <c r="N53" s="520"/>
      <c r="O53" s="520"/>
      <c r="P53" s="520"/>
      <c r="Q53" s="520"/>
      <c r="R53" s="512"/>
      <c r="S53" s="512"/>
      <c r="T53" s="890"/>
      <c r="U53" s="512">
        <f t="shared" si="1"/>
        <v>0</v>
      </c>
    </row>
    <row r="54" spans="1:21" s="452" customFormat="1" ht="31.5" customHeight="1">
      <c r="A54" s="419" t="s">
        <v>75</v>
      </c>
      <c r="B54" s="413" t="s">
        <v>719</v>
      </c>
      <c r="C54" s="512">
        <v>11159841</v>
      </c>
      <c r="D54" s="520">
        <v>5841281</v>
      </c>
      <c r="E54" s="520">
        <v>5318560</v>
      </c>
      <c r="F54" s="520">
        <v>8545</v>
      </c>
      <c r="G54" s="520">
        <v>0</v>
      </c>
      <c r="H54" s="512">
        <v>11151296</v>
      </c>
      <c r="I54" s="512">
        <v>9638550</v>
      </c>
      <c r="J54" s="520">
        <v>1446343</v>
      </c>
      <c r="K54" s="520">
        <v>2898291</v>
      </c>
      <c r="L54" s="520">
        <v>3000</v>
      </c>
      <c r="M54" s="520">
        <v>4880916</v>
      </c>
      <c r="N54" s="520">
        <v>410000</v>
      </c>
      <c r="O54" s="520">
        <v>0</v>
      </c>
      <c r="P54" s="520">
        <v>0</v>
      </c>
      <c r="Q54" s="520">
        <v>0</v>
      </c>
      <c r="R54" s="512">
        <v>1512746</v>
      </c>
      <c r="S54" s="512">
        <v>6803662</v>
      </c>
      <c r="T54" s="890">
        <f t="shared" si="2"/>
        <v>0.45106722484191086</v>
      </c>
      <c r="U54" s="512">
        <f t="shared" si="1"/>
        <v>4347634</v>
      </c>
    </row>
    <row r="55" spans="1:21" ht="31.5" customHeight="1">
      <c r="A55" s="419" t="s">
        <v>720</v>
      </c>
      <c r="B55" s="40" t="s">
        <v>721</v>
      </c>
      <c r="C55" s="512">
        <v>2602975</v>
      </c>
      <c r="D55" s="520">
        <v>833195</v>
      </c>
      <c r="E55" s="520">
        <v>1769780</v>
      </c>
      <c r="F55" s="520">
        <v>200</v>
      </c>
      <c r="G55" s="520">
        <v>0</v>
      </c>
      <c r="H55" s="512">
        <v>2602775</v>
      </c>
      <c r="I55" s="512">
        <v>2469859</v>
      </c>
      <c r="J55" s="520">
        <v>267810</v>
      </c>
      <c r="K55" s="520">
        <v>1000000</v>
      </c>
      <c r="L55" s="520">
        <v>0</v>
      </c>
      <c r="M55" s="520">
        <v>1202049</v>
      </c>
      <c r="N55" s="520">
        <v>0</v>
      </c>
      <c r="O55" s="520">
        <v>0</v>
      </c>
      <c r="P55" s="520">
        <v>0</v>
      </c>
      <c r="Q55" s="520">
        <v>0</v>
      </c>
      <c r="R55" s="512">
        <v>132916</v>
      </c>
      <c r="S55" s="512">
        <v>1334965</v>
      </c>
      <c r="T55" s="890">
        <f t="shared" si="2"/>
        <v>0.513312703275774</v>
      </c>
      <c r="U55" s="512">
        <f t="shared" si="1"/>
        <v>1267810</v>
      </c>
    </row>
    <row r="56" spans="1:21" ht="31.5" customHeight="1">
      <c r="A56" s="419" t="s">
        <v>722</v>
      </c>
      <c r="B56" s="40" t="s">
        <v>723</v>
      </c>
      <c r="C56" s="512">
        <v>4536393</v>
      </c>
      <c r="D56" s="520">
        <v>3949855</v>
      </c>
      <c r="E56" s="520">
        <v>586538</v>
      </c>
      <c r="F56" s="520">
        <v>4600</v>
      </c>
      <c r="G56" s="520">
        <v>0</v>
      </c>
      <c r="H56" s="512">
        <v>4531793</v>
      </c>
      <c r="I56" s="512">
        <v>3429934</v>
      </c>
      <c r="J56" s="520">
        <v>402365</v>
      </c>
      <c r="K56" s="520">
        <v>1298160</v>
      </c>
      <c r="L56" s="520">
        <v>0</v>
      </c>
      <c r="M56" s="520">
        <v>1729409</v>
      </c>
      <c r="N56" s="520">
        <v>0</v>
      </c>
      <c r="O56" s="520">
        <v>0</v>
      </c>
      <c r="P56" s="520">
        <v>0</v>
      </c>
      <c r="Q56" s="520">
        <v>0</v>
      </c>
      <c r="R56" s="512">
        <v>1101859</v>
      </c>
      <c r="S56" s="512">
        <v>2831268</v>
      </c>
      <c r="T56" s="890">
        <f t="shared" si="2"/>
        <v>0.49578942335333565</v>
      </c>
      <c r="U56" s="512">
        <f t="shared" si="1"/>
        <v>1700525</v>
      </c>
    </row>
    <row r="57" spans="1:21" ht="31.5" customHeight="1">
      <c r="A57" s="419" t="s">
        <v>724</v>
      </c>
      <c r="B57" s="40" t="s">
        <v>725</v>
      </c>
      <c r="C57" s="512">
        <v>4020473</v>
      </c>
      <c r="D57" s="520">
        <v>1058231</v>
      </c>
      <c r="E57" s="520">
        <v>2962242</v>
      </c>
      <c r="F57" s="520">
        <v>3745</v>
      </c>
      <c r="G57" s="520">
        <v>0</v>
      </c>
      <c r="H57" s="512">
        <v>4016728</v>
      </c>
      <c r="I57" s="512">
        <v>3738757</v>
      </c>
      <c r="J57" s="520">
        <v>776168</v>
      </c>
      <c r="K57" s="520">
        <v>600131</v>
      </c>
      <c r="L57" s="520">
        <v>3000</v>
      </c>
      <c r="M57" s="520">
        <v>1949458</v>
      </c>
      <c r="N57" s="520">
        <v>410000</v>
      </c>
      <c r="O57" s="520">
        <v>0</v>
      </c>
      <c r="P57" s="520">
        <v>0</v>
      </c>
      <c r="Q57" s="520">
        <v>0</v>
      </c>
      <c r="R57" s="512">
        <v>277971</v>
      </c>
      <c r="S57" s="512">
        <v>2637429</v>
      </c>
      <c r="T57" s="890">
        <f t="shared" si="2"/>
        <v>0.36891913542388555</v>
      </c>
      <c r="U57" s="512">
        <f t="shared" si="1"/>
        <v>1379299</v>
      </c>
    </row>
    <row r="58" spans="1:21" ht="24.75" customHeight="1">
      <c r="A58" s="419" t="s">
        <v>20</v>
      </c>
      <c r="B58" s="514" t="s">
        <v>690</v>
      </c>
      <c r="C58" s="512"/>
      <c r="D58" s="520"/>
      <c r="E58" s="520"/>
      <c r="F58" s="520"/>
      <c r="G58" s="520"/>
      <c r="H58" s="512"/>
      <c r="I58" s="512"/>
      <c r="J58" s="520"/>
      <c r="K58" s="520"/>
      <c r="L58" s="520"/>
      <c r="M58" s="520"/>
      <c r="N58" s="520"/>
      <c r="O58" s="520"/>
      <c r="P58" s="520"/>
      <c r="Q58" s="520"/>
      <c r="R58" s="512"/>
      <c r="S58" s="512"/>
      <c r="T58" s="890"/>
      <c r="U58" s="512">
        <f t="shared" si="1"/>
        <v>0</v>
      </c>
    </row>
    <row r="59" spans="1:21" s="452" customFormat="1" ht="31.5" customHeight="1">
      <c r="A59" s="419" t="s">
        <v>76</v>
      </c>
      <c r="B59" s="514" t="s">
        <v>726</v>
      </c>
      <c r="C59" s="512">
        <v>1525175</v>
      </c>
      <c r="D59" s="520">
        <v>857263</v>
      </c>
      <c r="E59" s="520">
        <v>667912</v>
      </c>
      <c r="F59" s="520">
        <v>136757</v>
      </c>
      <c r="G59" s="520">
        <v>0</v>
      </c>
      <c r="H59" s="512">
        <v>1388418</v>
      </c>
      <c r="I59" s="512">
        <v>1159940</v>
      </c>
      <c r="J59" s="520">
        <v>580369</v>
      </c>
      <c r="K59" s="520">
        <v>189296</v>
      </c>
      <c r="L59" s="520">
        <v>0</v>
      </c>
      <c r="M59" s="520">
        <v>390275</v>
      </c>
      <c r="N59" s="520">
        <v>0</v>
      </c>
      <c r="O59" s="520">
        <v>0</v>
      </c>
      <c r="P59" s="520">
        <v>0</v>
      </c>
      <c r="Q59" s="520">
        <v>0</v>
      </c>
      <c r="R59" s="512">
        <v>228478</v>
      </c>
      <c r="S59" s="512">
        <v>618753</v>
      </c>
      <c r="T59" s="890">
        <f t="shared" si="2"/>
        <v>0.663538631308516</v>
      </c>
      <c r="U59" s="512">
        <f t="shared" si="1"/>
        <v>769665</v>
      </c>
    </row>
    <row r="60" spans="1:21" ht="31.5" customHeight="1">
      <c r="A60" s="419" t="s">
        <v>727</v>
      </c>
      <c r="B60" s="40" t="s">
        <v>728</v>
      </c>
      <c r="C60" s="512">
        <v>617185</v>
      </c>
      <c r="D60" s="520">
        <v>263663</v>
      </c>
      <c r="E60" s="520">
        <v>353522</v>
      </c>
      <c r="F60" s="520"/>
      <c r="G60" s="520"/>
      <c r="H60" s="512">
        <v>617185</v>
      </c>
      <c r="I60" s="512">
        <v>552360</v>
      </c>
      <c r="J60" s="520">
        <v>368154</v>
      </c>
      <c r="K60" s="520"/>
      <c r="L60" s="520"/>
      <c r="M60" s="520">
        <v>184206</v>
      </c>
      <c r="N60" s="520"/>
      <c r="O60" s="520"/>
      <c r="P60" s="520"/>
      <c r="Q60" s="520"/>
      <c r="R60" s="512">
        <v>64825</v>
      </c>
      <c r="S60" s="512">
        <v>249031</v>
      </c>
      <c r="T60" s="890">
        <f t="shared" si="2"/>
        <v>0.6665109711058006</v>
      </c>
      <c r="U60" s="512">
        <f t="shared" si="1"/>
        <v>368154</v>
      </c>
    </row>
    <row r="61" spans="1:21" ht="31.5" customHeight="1">
      <c r="A61" s="419" t="s">
        <v>729</v>
      </c>
      <c r="B61" s="40" t="s">
        <v>730</v>
      </c>
      <c r="C61" s="512">
        <v>907990</v>
      </c>
      <c r="D61" s="520">
        <v>593600</v>
      </c>
      <c r="E61" s="520">
        <v>314390</v>
      </c>
      <c r="F61" s="520">
        <v>136757</v>
      </c>
      <c r="G61" s="520"/>
      <c r="H61" s="512">
        <v>771233</v>
      </c>
      <c r="I61" s="512">
        <v>607580</v>
      </c>
      <c r="J61" s="520">
        <v>212215</v>
      </c>
      <c r="K61" s="520">
        <v>189296</v>
      </c>
      <c r="L61" s="520"/>
      <c r="M61" s="520">
        <v>206069</v>
      </c>
      <c r="N61" s="520"/>
      <c r="O61" s="520"/>
      <c r="P61" s="520"/>
      <c r="Q61" s="520"/>
      <c r="R61" s="512">
        <v>163653</v>
      </c>
      <c r="S61" s="512">
        <v>369722</v>
      </c>
      <c r="T61" s="890">
        <f t="shared" si="2"/>
        <v>0.6608364330623128</v>
      </c>
      <c r="U61" s="512">
        <f t="shared" si="1"/>
        <v>401511</v>
      </c>
    </row>
    <row r="62" spans="1:21" s="452" customFormat="1" ht="31.5" customHeight="1" thickBot="1">
      <c r="A62" s="419" t="s">
        <v>20</v>
      </c>
      <c r="B62" s="413" t="s">
        <v>20</v>
      </c>
      <c r="C62" s="512"/>
      <c r="D62" s="520"/>
      <c r="E62" s="520"/>
      <c r="F62" s="520"/>
      <c r="G62" s="520"/>
      <c r="H62" s="512"/>
      <c r="I62" s="512"/>
      <c r="J62" s="520"/>
      <c r="K62" s="520"/>
      <c r="L62" s="520"/>
      <c r="M62" s="520"/>
      <c r="N62" s="520"/>
      <c r="O62" s="520"/>
      <c r="P62" s="520"/>
      <c r="Q62" s="520"/>
      <c r="R62" s="512"/>
      <c r="S62" s="512"/>
      <c r="T62" s="848"/>
      <c r="U62" s="512">
        <f t="shared" si="1"/>
        <v>0</v>
      </c>
    </row>
    <row r="63" spans="1:20" s="443" customFormat="1" ht="29.25" customHeight="1" thickTop="1">
      <c r="A63" s="1320"/>
      <c r="B63" s="1320"/>
      <c r="C63" s="1320"/>
      <c r="D63" s="1320"/>
      <c r="E63" s="1320"/>
      <c r="F63" s="576"/>
      <c r="G63" s="569"/>
      <c r="H63" s="569"/>
      <c r="I63" s="569"/>
      <c r="J63" s="569"/>
      <c r="K63" s="569"/>
      <c r="L63" s="569"/>
      <c r="M63" s="569"/>
      <c r="N63" s="569"/>
      <c r="O63" s="1318" t="str">
        <f>'Thong tin'!B8</f>
        <v>Ninh Thuận, ngày  30 tháng 9 năm 2017</v>
      </c>
      <c r="P63" s="1318"/>
      <c r="Q63" s="1318"/>
      <c r="R63" s="1318"/>
      <c r="S63" s="1318"/>
      <c r="T63" s="1318"/>
    </row>
    <row r="64" spans="1:20" s="521" customFormat="1" ht="19.5" customHeight="1">
      <c r="A64" s="573"/>
      <c r="B64" s="1291" t="s">
        <v>4</v>
      </c>
      <c r="C64" s="1291"/>
      <c r="D64" s="1291"/>
      <c r="E64" s="1291"/>
      <c r="F64" s="567"/>
      <c r="G64" s="567"/>
      <c r="H64" s="567"/>
      <c r="I64" s="567"/>
      <c r="J64" s="567"/>
      <c r="K64" s="567"/>
      <c r="L64" s="567"/>
      <c r="M64" s="567"/>
      <c r="N64" s="567"/>
      <c r="O64" s="1319" t="str">
        <f>'Thong tin'!B7</f>
        <v>CỤC TRƯỞNG</v>
      </c>
      <c r="P64" s="1319"/>
      <c r="Q64" s="1319"/>
      <c r="R64" s="1319"/>
      <c r="S64" s="1319"/>
      <c r="T64" s="1319"/>
    </row>
    <row r="65" spans="1:20" ht="33" customHeight="1">
      <c r="A65" s="557"/>
      <c r="B65" s="1310"/>
      <c r="C65" s="1310"/>
      <c r="D65" s="1310"/>
      <c r="E65" s="563"/>
      <c r="F65" s="563"/>
      <c r="G65" s="563"/>
      <c r="H65" s="563"/>
      <c r="I65" s="563"/>
      <c r="J65" s="563"/>
      <c r="K65" s="563"/>
      <c r="L65" s="563"/>
      <c r="M65" s="563"/>
      <c r="N65" s="563"/>
      <c r="O65" s="1290"/>
      <c r="P65" s="1290"/>
      <c r="Q65" s="1290"/>
      <c r="R65" s="1290"/>
      <c r="S65" s="1290"/>
      <c r="T65" s="1290"/>
    </row>
    <row r="66" spans="1:20" ht="18.75">
      <c r="A66" s="557"/>
      <c r="B66" s="557"/>
      <c r="C66" s="557"/>
      <c r="D66" s="563"/>
      <c r="E66" s="563"/>
      <c r="F66" s="563"/>
      <c r="G66" s="563"/>
      <c r="H66" s="563"/>
      <c r="I66" s="563"/>
      <c r="J66" s="563"/>
      <c r="K66" s="563"/>
      <c r="L66" s="563"/>
      <c r="M66" s="563"/>
      <c r="N66" s="563"/>
      <c r="O66" s="563"/>
      <c r="P66" s="563"/>
      <c r="Q66" s="563"/>
      <c r="R66" s="563"/>
      <c r="S66" s="557"/>
      <c r="T66" s="557"/>
    </row>
    <row r="67" spans="1:20" ht="15.75">
      <c r="A67" s="553"/>
      <c r="B67" s="1328"/>
      <c r="C67" s="1328"/>
      <c r="D67" s="1328"/>
      <c r="E67" s="577"/>
      <c r="F67" s="577"/>
      <c r="G67" s="577"/>
      <c r="H67" s="577"/>
      <c r="I67" s="577"/>
      <c r="J67" s="577"/>
      <c r="K67" s="577"/>
      <c r="L67" s="577"/>
      <c r="M67" s="577"/>
      <c r="N67" s="577"/>
      <c r="O67" s="577"/>
      <c r="P67" s="577"/>
      <c r="Q67" s="1328"/>
      <c r="R67" s="1328"/>
      <c r="S67" s="1328"/>
      <c r="T67" s="553"/>
    </row>
    <row r="68" spans="1:20" ht="15.75" customHeight="1">
      <c r="A68" s="578"/>
      <c r="B68" s="570"/>
      <c r="C68" s="570"/>
      <c r="D68" s="579"/>
      <c r="E68" s="579"/>
      <c r="F68" s="579"/>
      <c r="G68" s="579"/>
      <c r="H68" s="579"/>
      <c r="I68" s="579"/>
      <c r="J68" s="579"/>
      <c r="K68" s="579"/>
      <c r="L68" s="579"/>
      <c r="M68" s="579"/>
      <c r="N68" s="579"/>
      <c r="O68" s="579"/>
      <c r="P68" s="579"/>
      <c r="Q68" s="579"/>
      <c r="R68" s="579"/>
      <c r="S68" s="570"/>
      <c r="T68" s="570"/>
    </row>
    <row r="69" spans="1:20" ht="15.75" customHeight="1">
      <c r="A69" s="553"/>
      <c r="B69" s="1309"/>
      <c r="C69" s="1309"/>
      <c r="D69" s="1309"/>
      <c r="E69" s="1309"/>
      <c r="F69" s="1309"/>
      <c r="G69" s="1309"/>
      <c r="H69" s="1309"/>
      <c r="I69" s="1309"/>
      <c r="J69" s="1309"/>
      <c r="K69" s="1309"/>
      <c r="L69" s="1309"/>
      <c r="M69" s="1309"/>
      <c r="N69" s="1309"/>
      <c r="O69" s="1309"/>
      <c r="P69" s="1309"/>
      <c r="Q69" s="577"/>
      <c r="R69" s="577"/>
      <c r="S69" s="553"/>
      <c r="T69" s="553"/>
    </row>
    <row r="70" spans="1:20" ht="15.75">
      <c r="A70" s="580"/>
      <c r="B70" s="580"/>
      <c r="C70" s="580"/>
      <c r="D70" s="580"/>
      <c r="E70" s="580"/>
      <c r="F70" s="580"/>
      <c r="G70" s="580"/>
      <c r="H70" s="580"/>
      <c r="I70" s="580"/>
      <c r="J70" s="580"/>
      <c r="K70" s="580"/>
      <c r="L70" s="580"/>
      <c r="M70" s="580"/>
      <c r="N70" s="580"/>
      <c r="O70" s="580"/>
      <c r="P70" s="580"/>
      <c r="Q70" s="580"/>
      <c r="R70" s="553"/>
      <c r="S70" s="553"/>
      <c r="T70" s="553"/>
    </row>
    <row r="71" spans="1:20" ht="18.75">
      <c r="A71" s="553"/>
      <c r="B71" s="1244" t="str">
        <f>'Thong tin'!B5</f>
        <v>Trần Minh Tuân</v>
      </c>
      <c r="C71" s="1244"/>
      <c r="D71" s="1244"/>
      <c r="E71" s="1244"/>
      <c r="F71" s="570"/>
      <c r="G71" s="570"/>
      <c r="H71" s="570"/>
      <c r="I71" s="570"/>
      <c r="J71" s="570"/>
      <c r="K71" s="570"/>
      <c r="L71" s="570"/>
      <c r="M71" s="570"/>
      <c r="N71" s="570"/>
      <c r="O71" s="1244" t="str">
        <f>'Thong tin'!B6</f>
        <v>Trần Văn Hiếu</v>
      </c>
      <c r="P71" s="1244"/>
      <c r="Q71" s="1244"/>
      <c r="R71" s="1244"/>
      <c r="S71" s="1244"/>
      <c r="T71" s="1244"/>
    </row>
    <row r="72" spans="2:20" ht="18.75">
      <c r="B72" s="1329"/>
      <c r="C72" s="1329"/>
      <c r="D72" s="1329"/>
      <c r="E72" s="1329"/>
      <c r="F72" s="452"/>
      <c r="G72" s="452"/>
      <c r="H72" s="452"/>
      <c r="I72" s="452"/>
      <c r="J72" s="452"/>
      <c r="K72" s="452"/>
      <c r="L72" s="452"/>
      <c r="M72" s="452"/>
      <c r="N72" s="452"/>
      <c r="O72" s="452"/>
      <c r="P72" s="1329"/>
      <c r="Q72" s="1329"/>
      <c r="R72" s="1329"/>
      <c r="S72" s="1329"/>
      <c r="T72" s="1330"/>
    </row>
  </sheetData>
  <sheetProtection/>
  <mergeCells count="39">
    <mergeCell ref="E1:P1"/>
    <mergeCell ref="E2:P2"/>
    <mergeCell ref="E3:P3"/>
    <mergeCell ref="F6:F9"/>
    <mergeCell ref="G6:G9"/>
    <mergeCell ref="H6:R6"/>
    <mergeCell ref="Q5:T5"/>
    <mergeCell ref="J8:Q8"/>
    <mergeCell ref="H7:H9"/>
    <mergeCell ref="D8:D9"/>
    <mergeCell ref="E8:E9"/>
    <mergeCell ref="C6:E6"/>
    <mergeCell ref="B64:E64"/>
    <mergeCell ref="A10:B10"/>
    <mergeCell ref="R7:R9"/>
    <mergeCell ref="I8:I9"/>
    <mergeCell ref="D7:E7"/>
    <mergeCell ref="A11:B11"/>
    <mergeCell ref="A6:B9"/>
    <mergeCell ref="A2:D2"/>
    <mergeCell ref="Q2:T2"/>
    <mergeCell ref="Q4:T4"/>
    <mergeCell ref="A3:D3"/>
    <mergeCell ref="O64:T64"/>
    <mergeCell ref="T6:T9"/>
    <mergeCell ref="I7:Q7"/>
    <mergeCell ref="O63:T63"/>
    <mergeCell ref="S6:S9"/>
    <mergeCell ref="A63:E63"/>
    <mergeCell ref="C7:C9"/>
    <mergeCell ref="Q67:S67"/>
    <mergeCell ref="B67:D67"/>
    <mergeCell ref="B72:E72"/>
    <mergeCell ref="P72:T72"/>
    <mergeCell ref="B71:E71"/>
    <mergeCell ref="B69:P69"/>
    <mergeCell ref="O71:T71"/>
    <mergeCell ref="O65:T65"/>
    <mergeCell ref="B65:D65"/>
  </mergeCells>
  <printOptions/>
  <pageMargins left="0.24" right="0" top="0" bottom="0" header="0.511811023622047" footer="0.275590551181102"/>
  <pageSetup horizontalDpi="600" verticalDpi="600" orientation="landscape" paperSize="9" scale="7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6"/>
  <sheetViews>
    <sheetView view="pageBreakPreview" zoomScale="85" zoomScaleSheetLayoutView="85" zoomScalePageLayoutView="0" workbookViewId="0" topLeftCell="A1">
      <selection activeCell="K14" sqref="K14:K19"/>
    </sheetView>
  </sheetViews>
  <sheetFormatPr defaultColWidth="9.00390625" defaultRowHeight="15.75"/>
  <cols>
    <col min="1" max="1" width="3.75390625" style="586" customWidth="1"/>
    <col min="2" max="2" width="27.875" style="586" customWidth="1"/>
    <col min="3" max="3" width="7.50390625" style="586" customWidth="1"/>
    <col min="4" max="4" width="12.375" style="586" customWidth="1"/>
    <col min="5" max="5" width="6.25390625" style="586" customWidth="1"/>
    <col min="6" max="6" width="12.625" style="586" customWidth="1"/>
    <col min="7" max="7" width="8.00390625" style="586" customWidth="1"/>
    <col min="8" max="8" width="11.25390625" style="586" customWidth="1"/>
    <col min="9" max="9" width="7.125" style="586" customWidth="1"/>
    <col min="10" max="10" width="11.25390625" style="586" customWidth="1"/>
    <col min="11" max="11" width="7.375" style="586" customWidth="1"/>
    <col min="12" max="12" width="11.25390625" style="586" customWidth="1"/>
    <col min="13" max="13" width="6.00390625" style="586" customWidth="1"/>
    <col min="14" max="14" width="10.875" style="586" customWidth="1"/>
    <col min="15" max="16384" width="9.00390625" style="586" customWidth="1"/>
  </cols>
  <sheetData>
    <row r="1" spans="1:14" ht="18" customHeight="1">
      <c r="A1" s="825" t="s">
        <v>36</v>
      </c>
      <c r="B1" s="518"/>
      <c r="C1" s="518"/>
      <c r="D1" s="515"/>
      <c r="E1" s="1367" t="s">
        <v>585</v>
      </c>
      <c r="F1" s="1367"/>
      <c r="G1" s="1367"/>
      <c r="H1" s="1367"/>
      <c r="I1" s="1367"/>
      <c r="J1" s="1367"/>
      <c r="K1" s="1367"/>
      <c r="L1" s="585" t="s">
        <v>586</v>
      </c>
      <c r="M1" s="585"/>
      <c r="N1" s="585"/>
    </row>
    <row r="2" spans="1:14" ht="15.75" customHeight="1">
      <c r="A2" s="1331" t="s">
        <v>344</v>
      </c>
      <c r="B2" s="1331"/>
      <c r="C2" s="1331"/>
      <c r="D2" s="1331"/>
      <c r="E2" s="1367"/>
      <c r="F2" s="1367"/>
      <c r="G2" s="1367"/>
      <c r="H2" s="1367"/>
      <c r="I2" s="1367"/>
      <c r="J2" s="1367"/>
      <c r="K2" s="1367"/>
      <c r="L2" s="1368" t="str">
        <f>'Thong tin'!B4</f>
        <v>CTHADS tỉnh Ninh Thuận</v>
      </c>
      <c r="M2" s="1368"/>
      <c r="N2" s="1368"/>
    </row>
    <row r="3" spans="1:14" ht="16.5" customHeight="1">
      <c r="A3" s="1334" t="s">
        <v>345</v>
      </c>
      <c r="B3" s="1334"/>
      <c r="C3" s="1334"/>
      <c r="D3" s="1334"/>
      <c r="E3" s="1369" t="str">
        <f>'Thong tin'!B3</f>
        <v>12 tháng / năm 2017</v>
      </c>
      <c r="F3" s="1369"/>
      <c r="G3" s="1369"/>
      <c r="H3" s="1369"/>
      <c r="I3" s="1369"/>
      <c r="J3" s="1369"/>
      <c r="K3" s="588"/>
      <c r="L3" s="1370" t="s">
        <v>656</v>
      </c>
      <c r="M3" s="1370"/>
      <c r="N3" s="1370"/>
    </row>
    <row r="4" spans="1:14" ht="15.75" customHeight="1">
      <c r="A4" s="517" t="s">
        <v>217</v>
      </c>
      <c r="B4" s="477"/>
      <c r="C4" s="477"/>
      <c r="D4" s="477"/>
      <c r="E4" s="590"/>
      <c r="F4" s="591"/>
      <c r="G4" s="591"/>
      <c r="H4" s="591"/>
      <c r="I4" s="591"/>
      <c r="J4" s="591"/>
      <c r="L4" s="1360" t="s">
        <v>412</v>
      </c>
      <c r="M4" s="1360"/>
      <c r="N4" s="1360"/>
    </row>
    <row r="5" spans="1:14" ht="18" customHeight="1">
      <c r="A5" s="591"/>
      <c r="D5" s="1361"/>
      <c r="E5" s="1361"/>
      <c r="F5" s="1361"/>
      <c r="G5" s="1361"/>
      <c r="H5" s="1361"/>
      <c r="I5" s="1361"/>
      <c r="J5" s="1361"/>
      <c r="K5" s="1361"/>
      <c r="L5" s="592" t="s">
        <v>365</v>
      </c>
      <c r="M5" s="592"/>
      <c r="N5" s="592"/>
    </row>
    <row r="6" spans="1:14" ht="18" customHeight="1">
      <c r="A6" s="1362" t="s">
        <v>72</v>
      </c>
      <c r="B6" s="1363"/>
      <c r="C6" s="1366" t="s">
        <v>366</v>
      </c>
      <c r="D6" s="1366"/>
      <c r="E6" s="1366"/>
      <c r="F6" s="1366"/>
      <c r="G6" s="1356" t="s">
        <v>7</v>
      </c>
      <c r="H6" s="1357"/>
      <c r="I6" s="1357"/>
      <c r="J6" s="1357"/>
      <c r="K6" s="1357"/>
      <c r="L6" s="1357"/>
      <c r="M6" s="1357"/>
      <c r="N6" s="1358"/>
    </row>
    <row r="7" spans="1:14" ht="41.25" customHeight="1">
      <c r="A7" s="1364"/>
      <c r="B7" s="1365"/>
      <c r="C7" s="1366"/>
      <c r="D7" s="1366"/>
      <c r="E7" s="1366"/>
      <c r="F7" s="1366"/>
      <c r="G7" s="1356" t="s">
        <v>368</v>
      </c>
      <c r="H7" s="1357"/>
      <c r="I7" s="1357"/>
      <c r="J7" s="1358"/>
      <c r="K7" s="1356" t="s">
        <v>110</v>
      </c>
      <c r="L7" s="1357"/>
      <c r="M7" s="1357"/>
      <c r="N7" s="1358"/>
    </row>
    <row r="8" spans="1:14" ht="28.5" customHeight="1">
      <c r="A8" s="1364"/>
      <c r="B8" s="1365"/>
      <c r="C8" s="1356" t="s">
        <v>107</v>
      </c>
      <c r="D8" s="1358"/>
      <c r="E8" s="1356" t="s">
        <v>106</v>
      </c>
      <c r="F8" s="1358"/>
      <c r="G8" s="1356" t="s">
        <v>108</v>
      </c>
      <c r="H8" s="1359"/>
      <c r="I8" s="1356" t="s">
        <v>109</v>
      </c>
      <c r="J8" s="1359"/>
      <c r="K8" s="1356" t="s">
        <v>111</v>
      </c>
      <c r="L8" s="1359"/>
      <c r="M8" s="1356" t="s">
        <v>112</v>
      </c>
      <c r="N8" s="1359"/>
    </row>
    <row r="9" spans="1:14" ht="24.75" customHeight="1">
      <c r="A9" s="1364"/>
      <c r="B9" s="1365"/>
      <c r="C9" s="774" t="s">
        <v>3</v>
      </c>
      <c r="D9" s="773" t="s">
        <v>10</v>
      </c>
      <c r="E9" s="773" t="s">
        <v>3</v>
      </c>
      <c r="F9" s="773" t="s">
        <v>10</v>
      </c>
      <c r="G9" s="773" t="s">
        <v>3</v>
      </c>
      <c r="H9" s="773" t="s">
        <v>10</v>
      </c>
      <c r="I9" s="773" t="s">
        <v>3</v>
      </c>
      <c r="J9" s="773" t="s">
        <v>10</v>
      </c>
      <c r="K9" s="773" t="s">
        <v>3</v>
      </c>
      <c r="L9" s="773" t="s">
        <v>10</v>
      </c>
      <c r="M9" s="773" t="s">
        <v>3</v>
      </c>
      <c r="N9" s="773" t="s">
        <v>10</v>
      </c>
    </row>
    <row r="10" spans="1:14" s="594" customFormat="1" ht="18" customHeight="1">
      <c r="A10" s="1353" t="s">
        <v>6</v>
      </c>
      <c r="B10" s="1353"/>
      <c r="C10" s="593">
        <v>1</v>
      </c>
      <c r="D10" s="593">
        <v>2</v>
      </c>
      <c r="E10" s="593">
        <v>3</v>
      </c>
      <c r="F10" s="593">
        <v>4</v>
      </c>
      <c r="G10" s="593">
        <v>5</v>
      </c>
      <c r="H10" s="593">
        <v>6</v>
      </c>
      <c r="I10" s="593">
        <v>7</v>
      </c>
      <c r="J10" s="593">
        <v>8</v>
      </c>
      <c r="K10" s="593">
        <v>9</v>
      </c>
      <c r="L10" s="593">
        <v>10</v>
      </c>
      <c r="M10" s="593">
        <v>11</v>
      </c>
      <c r="N10" s="593">
        <v>12</v>
      </c>
    </row>
    <row r="11" spans="1:14" s="594" customFormat="1" ht="18" customHeight="1">
      <c r="A11" s="1354" t="s">
        <v>38</v>
      </c>
      <c r="B11" s="1355"/>
      <c r="C11" s="849">
        <f>IF(C12+C13=G11+K11,C12+C13,"Kiểm tra lại")</f>
        <v>34</v>
      </c>
      <c r="D11" s="849">
        <f>IF(D12+D13=H11+L11,D12+D13,"Kiểm tra lại")</f>
        <v>151495</v>
      </c>
      <c r="E11" s="849">
        <f>IF(E12+E13=I11+M11,E12+E13,"Kiểm tra lại")</f>
        <v>34</v>
      </c>
      <c r="F11" s="849">
        <f>IF(F12+F13=J11+N11,F12+F13,"Kiểm tra lại")</f>
        <v>151495</v>
      </c>
      <c r="G11" s="849">
        <f aca="true" t="shared" si="0" ref="G11:N11">G12+G13</f>
        <v>34</v>
      </c>
      <c r="H11" s="849">
        <f t="shared" si="0"/>
        <v>63951</v>
      </c>
      <c r="I11" s="849">
        <f t="shared" si="0"/>
        <v>34</v>
      </c>
      <c r="J11" s="849">
        <f t="shared" si="0"/>
        <v>63951</v>
      </c>
      <c r="K11" s="849">
        <f t="shared" si="0"/>
        <v>0</v>
      </c>
      <c r="L11" s="849">
        <f t="shared" si="0"/>
        <v>87544</v>
      </c>
      <c r="M11" s="849">
        <f t="shared" si="0"/>
        <v>0</v>
      </c>
      <c r="N11" s="849">
        <f t="shared" si="0"/>
        <v>87544</v>
      </c>
    </row>
    <row r="12" spans="1:14" s="594" customFormat="1" ht="18" customHeight="1">
      <c r="A12" s="595" t="s">
        <v>0</v>
      </c>
      <c r="B12" s="596" t="s">
        <v>98</v>
      </c>
      <c r="C12" s="850">
        <f>G12</f>
        <v>1</v>
      </c>
      <c r="D12" s="850">
        <f>H12+L12</f>
        <v>73477</v>
      </c>
      <c r="E12" s="850">
        <f>I12+M12</f>
        <v>1</v>
      </c>
      <c r="F12" s="850">
        <f>J12+N12</f>
        <v>73477</v>
      </c>
      <c r="G12" s="851">
        <v>1</v>
      </c>
      <c r="H12" s="851">
        <v>16104</v>
      </c>
      <c r="I12" s="851">
        <v>1</v>
      </c>
      <c r="J12" s="851">
        <v>16104</v>
      </c>
      <c r="K12" s="851"/>
      <c r="L12" s="851">
        <v>57373</v>
      </c>
      <c r="M12" s="851"/>
      <c r="N12" s="851">
        <v>57373</v>
      </c>
    </row>
    <row r="13" spans="1:14" s="594" customFormat="1" ht="18" customHeight="1">
      <c r="A13" s="597" t="s">
        <v>1</v>
      </c>
      <c r="B13" s="596" t="s">
        <v>19</v>
      </c>
      <c r="C13" s="849">
        <f>SUM(C14:C20)</f>
        <v>33</v>
      </c>
      <c r="D13" s="849">
        <f>SUM(D14:D20)</f>
        <v>78018</v>
      </c>
      <c r="E13" s="849">
        <f>SUM(E14:E20)</f>
        <v>33</v>
      </c>
      <c r="F13" s="849">
        <f>SUM(F14:F20)</f>
        <v>78018</v>
      </c>
      <c r="G13" s="849">
        <f>SUM(G14:G20)</f>
        <v>33</v>
      </c>
      <c r="H13" s="849">
        <f aca="true" t="shared" si="1" ref="H13:N13">SUM(H14:H20)</f>
        <v>47847</v>
      </c>
      <c r="I13" s="849">
        <f t="shared" si="1"/>
        <v>33</v>
      </c>
      <c r="J13" s="849">
        <f t="shared" si="1"/>
        <v>47847</v>
      </c>
      <c r="K13" s="849">
        <f t="shared" si="1"/>
        <v>0</v>
      </c>
      <c r="L13" s="849">
        <f t="shared" si="1"/>
        <v>30171</v>
      </c>
      <c r="M13" s="849">
        <f t="shared" si="1"/>
        <v>0</v>
      </c>
      <c r="N13" s="849">
        <f t="shared" si="1"/>
        <v>30171</v>
      </c>
    </row>
    <row r="14" spans="1:14" s="594" customFormat="1" ht="18" customHeight="1">
      <c r="A14" s="598" t="s">
        <v>52</v>
      </c>
      <c r="B14" s="599" t="s">
        <v>733</v>
      </c>
      <c r="C14" s="850">
        <f aca="true" t="shared" si="2" ref="C14:C20">G14</f>
        <v>15</v>
      </c>
      <c r="D14" s="850">
        <f aca="true" t="shared" si="3" ref="D14:F20">H14+L14</f>
        <v>26958</v>
      </c>
      <c r="E14" s="850">
        <f t="shared" si="3"/>
        <v>15</v>
      </c>
      <c r="F14" s="850">
        <f t="shared" si="3"/>
        <v>26958</v>
      </c>
      <c r="G14" s="851">
        <v>15</v>
      </c>
      <c r="H14" s="851">
        <v>26958</v>
      </c>
      <c r="I14" s="851">
        <v>15</v>
      </c>
      <c r="J14" s="851">
        <v>26958</v>
      </c>
      <c r="K14" s="851"/>
      <c r="L14" s="851"/>
      <c r="M14" s="851"/>
      <c r="N14" s="851"/>
    </row>
    <row r="15" spans="1:14" s="594" customFormat="1" ht="18" customHeight="1">
      <c r="A15" s="598" t="s">
        <v>52</v>
      </c>
      <c r="B15" s="599" t="s">
        <v>734</v>
      </c>
      <c r="C15" s="850">
        <f t="shared" si="2"/>
        <v>17</v>
      </c>
      <c r="D15" s="850">
        <f t="shared" si="3"/>
        <v>28060</v>
      </c>
      <c r="E15" s="850">
        <f t="shared" si="3"/>
        <v>17</v>
      </c>
      <c r="F15" s="850">
        <f t="shared" si="3"/>
        <v>28060</v>
      </c>
      <c r="G15" s="851">
        <v>17</v>
      </c>
      <c r="H15" s="851">
        <v>20310</v>
      </c>
      <c r="I15" s="851">
        <v>17</v>
      </c>
      <c r="J15" s="851">
        <v>20310</v>
      </c>
      <c r="K15" s="851"/>
      <c r="L15" s="851">
        <v>7750</v>
      </c>
      <c r="M15" s="851"/>
      <c r="N15" s="851">
        <v>7750</v>
      </c>
    </row>
    <row r="16" spans="1:14" s="594" customFormat="1" ht="18" customHeight="1">
      <c r="A16" s="598" t="s">
        <v>53</v>
      </c>
      <c r="B16" s="599" t="s">
        <v>735</v>
      </c>
      <c r="C16" s="850">
        <f t="shared" si="2"/>
        <v>0</v>
      </c>
      <c r="D16" s="850">
        <f t="shared" si="3"/>
        <v>0</v>
      </c>
      <c r="E16" s="850">
        <f t="shared" si="3"/>
        <v>0</v>
      </c>
      <c r="F16" s="850">
        <f t="shared" si="3"/>
        <v>0</v>
      </c>
      <c r="G16" s="851"/>
      <c r="H16" s="851"/>
      <c r="I16" s="851"/>
      <c r="J16" s="851"/>
      <c r="K16" s="851"/>
      <c r="L16" s="851"/>
      <c r="M16" s="851"/>
      <c r="N16" s="851"/>
    </row>
    <row r="17" spans="1:14" s="594" customFormat="1" ht="18" customHeight="1">
      <c r="A17" s="598" t="s">
        <v>58</v>
      </c>
      <c r="B17" s="599" t="s">
        <v>736</v>
      </c>
      <c r="C17" s="850">
        <f t="shared" si="2"/>
        <v>0</v>
      </c>
      <c r="D17" s="850">
        <f t="shared" si="3"/>
        <v>19421</v>
      </c>
      <c r="E17" s="850">
        <f t="shared" si="3"/>
        <v>0</v>
      </c>
      <c r="F17" s="850">
        <f t="shared" si="3"/>
        <v>19421</v>
      </c>
      <c r="G17" s="851"/>
      <c r="H17" s="851"/>
      <c r="I17" s="851"/>
      <c r="J17" s="851"/>
      <c r="K17" s="851"/>
      <c r="L17" s="851">
        <v>19421</v>
      </c>
      <c r="M17" s="851"/>
      <c r="N17" s="851">
        <v>19421</v>
      </c>
    </row>
    <row r="18" spans="1:14" s="594" customFormat="1" ht="18" customHeight="1">
      <c r="A18" s="598" t="s">
        <v>52</v>
      </c>
      <c r="B18" s="599" t="s">
        <v>737</v>
      </c>
      <c r="C18" s="850">
        <f t="shared" si="2"/>
        <v>0</v>
      </c>
      <c r="D18" s="850">
        <f t="shared" si="3"/>
        <v>0</v>
      </c>
      <c r="E18" s="850">
        <f t="shared" si="3"/>
        <v>0</v>
      </c>
      <c r="F18" s="850">
        <f t="shared" si="3"/>
        <v>0</v>
      </c>
      <c r="G18" s="851"/>
      <c r="H18" s="851"/>
      <c r="I18" s="851"/>
      <c r="J18" s="851"/>
      <c r="K18" s="851"/>
      <c r="L18" s="851"/>
      <c r="M18" s="851"/>
      <c r="N18" s="851"/>
    </row>
    <row r="19" spans="1:14" s="594" customFormat="1" ht="18" customHeight="1">
      <c r="A19" s="598" t="s">
        <v>53</v>
      </c>
      <c r="B19" s="599" t="s">
        <v>738</v>
      </c>
      <c r="C19" s="850">
        <f t="shared" si="2"/>
        <v>1</v>
      </c>
      <c r="D19" s="850">
        <f t="shared" si="3"/>
        <v>3579</v>
      </c>
      <c r="E19" s="850">
        <f t="shared" si="3"/>
        <v>1</v>
      </c>
      <c r="F19" s="850">
        <f t="shared" si="3"/>
        <v>3579</v>
      </c>
      <c r="G19" s="851">
        <v>1</v>
      </c>
      <c r="H19" s="851">
        <v>579</v>
      </c>
      <c r="I19" s="851">
        <v>1</v>
      </c>
      <c r="J19" s="851">
        <v>579</v>
      </c>
      <c r="K19" s="851"/>
      <c r="L19" s="851">
        <v>3000</v>
      </c>
      <c r="M19" s="851"/>
      <c r="N19" s="851">
        <v>3000</v>
      </c>
    </row>
    <row r="20" spans="1:14" s="594" customFormat="1" ht="18" customHeight="1">
      <c r="A20" s="598" t="s">
        <v>58</v>
      </c>
      <c r="B20" s="599" t="s">
        <v>739</v>
      </c>
      <c r="C20" s="850">
        <f t="shared" si="2"/>
        <v>0</v>
      </c>
      <c r="D20" s="850">
        <f t="shared" si="3"/>
        <v>0</v>
      </c>
      <c r="E20" s="850">
        <f t="shared" si="3"/>
        <v>0</v>
      </c>
      <c r="F20" s="850">
        <f t="shared" si="3"/>
        <v>0</v>
      </c>
      <c r="G20" s="851"/>
      <c r="H20" s="851"/>
      <c r="I20" s="851"/>
      <c r="J20" s="851"/>
      <c r="K20" s="851"/>
      <c r="L20" s="851"/>
      <c r="M20" s="851"/>
      <c r="N20" s="851"/>
    </row>
    <row r="21" spans="1:14" s="600" customFormat="1" ht="23.25" customHeight="1">
      <c r="A21" s="586"/>
      <c r="B21" s="1351"/>
      <c r="C21" s="1351"/>
      <c r="D21" s="1351"/>
      <c r="E21" s="1351"/>
      <c r="F21" s="775"/>
      <c r="G21" s="776"/>
      <c r="H21" s="776"/>
      <c r="I21" s="776"/>
      <c r="J21" s="1351" t="str">
        <f>'Thong tin'!B8</f>
        <v>Ninh Thuận, ngày  30 tháng 9 năm 2017</v>
      </c>
      <c r="K21" s="1351"/>
      <c r="L21" s="1351"/>
      <c r="M21" s="1351"/>
      <c r="N21" s="1351"/>
    </row>
    <row r="22" spans="1:14" s="602" customFormat="1" ht="24.75" customHeight="1">
      <c r="A22" s="601"/>
      <c r="B22" s="1349" t="s">
        <v>43</v>
      </c>
      <c r="C22" s="1349"/>
      <c r="D22" s="1349"/>
      <c r="E22" s="1349"/>
      <c r="F22" s="777"/>
      <c r="G22" s="778"/>
      <c r="H22" s="778"/>
      <c r="I22" s="778"/>
      <c r="J22" s="1349" t="str">
        <f>'Thong tin'!B7</f>
        <v>CỤC TRƯỞNG</v>
      </c>
      <c r="K22" s="1349"/>
      <c r="L22" s="1349"/>
      <c r="M22" s="1349"/>
      <c r="N22" s="1349"/>
    </row>
    <row r="23" spans="1:14" s="602" customFormat="1" ht="24.75" customHeight="1">
      <c r="A23" s="601"/>
      <c r="B23" s="1352"/>
      <c r="C23" s="1352"/>
      <c r="D23" s="1352"/>
      <c r="E23" s="777"/>
      <c r="F23" s="777"/>
      <c r="G23" s="778"/>
      <c r="H23" s="778"/>
      <c r="I23" s="778"/>
      <c r="J23" s="1350"/>
      <c r="K23" s="1350"/>
      <c r="L23" s="1350"/>
      <c r="M23" s="1350"/>
      <c r="N23" s="1350"/>
    </row>
    <row r="24" spans="1:14" s="602" customFormat="1" ht="24.75" customHeight="1">
      <c r="A24" s="601"/>
      <c r="B24" s="1349"/>
      <c r="C24" s="1349"/>
      <c r="D24" s="1349"/>
      <c r="E24" s="1349"/>
      <c r="F24" s="777"/>
      <c r="G24" s="778"/>
      <c r="H24" s="778"/>
      <c r="I24" s="778"/>
      <c r="J24" s="777"/>
      <c r="K24" s="1349"/>
      <c r="L24" s="1349"/>
      <c r="M24" s="1349"/>
      <c r="N24" s="777"/>
    </row>
    <row r="25" spans="1:14" s="602" customFormat="1" ht="24.75" customHeight="1">
      <c r="A25" s="601"/>
      <c r="B25" s="777"/>
      <c r="C25" s="777"/>
      <c r="D25" s="777"/>
      <c r="E25" s="777"/>
      <c r="F25" s="777"/>
      <c r="G25" s="778"/>
      <c r="H25" s="778"/>
      <c r="I25" s="778"/>
      <c r="J25" s="777"/>
      <c r="K25" s="777"/>
      <c r="L25" s="777"/>
      <c r="M25" s="777"/>
      <c r="N25" s="777"/>
    </row>
    <row r="26" spans="2:14" ht="24.75" customHeight="1">
      <c r="B26" s="779"/>
      <c r="C26" s="779"/>
      <c r="D26" s="779"/>
      <c r="E26" s="779"/>
      <c r="F26" s="779"/>
      <c r="G26" s="779"/>
      <c r="H26" s="779"/>
      <c r="I26" s="779"/>
      <c r="J26" s="779"/>
      <c r="K26" s="779"/>
      <c r="L26" s="779"/>
      <c r="M26" s="779"/>
      <c r="N26" s="779"/>
    </row>
    <row r="27" spans="2:14" ht="24.75" customHeight="1">
      <c r="B27" s="1350" t="str">
        <f>'Thong tin'!B5</f>
        <v>Trần Minh Tuân</v>
      </c>
      <c r="C27" s="1350"/>
      <c r="D27" s="1350"/>
      <c r="E27" s="1350"/>
      <c r="F27" s="779"/>
      <c r="G27" s="779"/>
      <c r="H27" s="779"/>
      <c r="I27" s="779"/>
      <c r="J27" s="1350" t="str">
        <f>'Thong tin'!B6</f>
        <v>Trần Văn Hiếu</v>
      </c>
      <c r="K27" s="1350"/>
      <c r="L27" s="1350"/>
      <c r="M27" s="1350"/>
      <c r="N27" s="1350"/>
    </row>
    <row r="28" spans="2:14" ht="18.75">
      <c r="B28" s="606"/>
      <c r="C28" s="604"/>
      <c r="D28" s="604"/>
      <c r="E28" s="604"/>
      <c r="F28" s="604"/>
      <c r="G28" s="604"/>
      <c r="H28" s="604"/>
      <c r="I28" s="604"/>
      <c r="J28" s="604"/>
      <c r="K28" s="604"/>
      <c r="L28" s="604"/>
      <c r="M28" s="604"/>
      <c r="N28" s="604"/>
    </row>
    <row r="29" spans="7:10" ht="15.75">
      <c r="G29" s="607"/>
      <c r="H29" s="607"/>
      <c r="I29" s="607"/>
      <c r="J29" s="607"/>
    </row>
    <row r="30" spans="7:10" ht="15.75">
      <c r="G30" s="607"/>
      <c r="H30" s="607"/>
      <c r="I30" s="607"/>
      <c r="J30" s="607"/>
    </row>
    <row r="31" spans="7:10" ht="15.75">
      <c r="G31" s="607"/>
      <c r="H31" s="607"/>
      <c r="I31" s="607"/>
      <c r="J31" s="607"/>
    </row>
    <row r="32" spans="7:10" ht="15.75">
      <c r="G32" s="607"/>
      <c r="H32" s="607"/>
      <c r="I32" s="607"/>
      <c r="J32" s="607"/>
    </row>
    <row r="33" spans="7:10" ht="15.75">
      <c r="G33" s="607"/>
      <c r="H33" s="607"/>
      <c r="I33" s="607"/>
      <c r="J33" s="607"/>
    </row>
    <row r="34" spans="7:10" ht="15.75">
      <c r="G34" s="607"/>
      <c r="H34" s="607"/>
      <c r="I34" s="607"/>
      <c r="J34" s="607"/>
    </row>
    <row r="35" spans="7:10" ht="15.75">
      <c r="G35" s="607"/>
      <c r="H35" s="607"/>
      <c r="I35" s="607"/>
      <c r="J35" s="607"/>
    </row>
    <row r="36" spans="7:10" ht="15.75">
      <c r="G36" s="607"/>
      <c r="H36" s="607"/>
      <c r="I36" s="607"/>
      <c r="J36" s="607"/>
    </row>
  </sheetData>
  <sheetProtection/>
  <mergeCells count="31">
    <mergeCell ref="E1:K2"/>
    <mergeCell ref="A2:D2"/>
    <mergeCell ref="L2:N2"/>
    <mergeCell ref="A3:D3"/>
    <mergeCell ref="E3:J3"/>
    <mergeCell ref="L3:N3"/>
    <mergeCell ref="L4:N4"/>
    <mergeCell ref="D5:K5"/>
    <mergeCell ref="A6:B9"/>
    <mergeCell ref="C6:F7"/>
    <mergeCell ref="G6:N6"/>
    <mergeCell ref="M8:N8"/>
    <mergeCell ref="A10:B10"/>
    <mergeCell ref="A11:B11"/>
    <mergeCell ref="G7:J7"/>
    <mergeCell ref="K7:N7"/>
    <mergeCell ref="C8:D8"/>
    <mergeCell ref="E8:F8"/>
    <mergeCell ref="G8:H8"/>
    <mergeCell ref="I8:J8"/>
    <mergeCell ref="K8:L8"/>
    <mergeCell ref="B24:E24"/>
    <mergeCell ref="K24:M24"/>
    <mergeCell ref="B27:E27"/>
    <mergeCell ref="J27:N27"/>
    <mergeCell ref="B21:E21"/>
    <mergeCell ref="J21:N21"/>
    <mergeCell ref="B22:E22"/>
    <mergeCell ref="J22:N22"/>
    <mergeCell ref="B23:D23"/>
    <mergeCell ref="J23:N2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1"/>
  <sheetViews>
    <sheetView tabSelected="1" view="pageBreakPreview" zoomScaleSheetLayoutView="100" zoomScalePageLayoutView="0" workbookViewId="0" topLeftCell="A1">
      <selection activeCell="D14" sqref="D14"/>
    </sheetView>
  </sheetViews>
  <sheetFormatPr defaultColWidth="9.00390625" defaultRowHeight="15.75"/>
  <cols>
    <col min="1" max="1" width="4.00390625" style="586" customWidth="1"/>
    <col min="2" max="2" width="26.875" style="586" customWidth="1"/>
    <col min="3" max="3" width="10.25390625" style="586" customWidth="1"/>
    <col min="4" max="6" width="7.875" style="586" customWidth="1"/>
    <col min="7" max="7" width="9.25390625" style="586" customWidth="1"/>
    <col min="8" max="8" width="7.625" style="586" customWidth="1"/>
    <col min="9" max="10" width="7.875" style="586" customWidth="1"/>
    <col min="11" max="11" width="7.125" style="586" customWidth="1"/>
    <col min="12" max="12" width="7.00390625" style="586" customWidth="1"/>
    <col min="13" max="13" width="7.875" style="586" customWidth="1"/>
    <col min="14" max="14" width="10.25390625" style="586" customWidth="1"/>
    <col min="15" max="15" width="7.875" style="586" customWidth="1"/>
    <col min="16" max="16" width="10.125" style="586" customWidth="1"/>
    <col min="17" max="16384" width="9.00390625" style="586" customWidth="1"/>
  </cols>
  <sheetData>
    <row r="1" spans="1:16" ht="19.5" customHeight="1">
      <c r="A1" s="1385" t="s">
        <v>28</v>
      </c>
      <c r="B1" s="1385"/>
      <c r="C1" s="608"/>
      <c r="D1" s="1386" t="s">
        <v>658</v>
      </c>
      <c r="E1" s="1386"/>
      <c r="F1" s="1386"/>
      <c r="G1" s="1386"/>
      <c r="H1" s="1386"/>
      <c r="I1" s="1386"/>
      <c r="J1" s="1386"/>
      <c r="K1" s="1386"/>
      <c r="L1" s="1386"/>
      <c r="M1" s="1387" t="s">
        <v>400</v>
      </c>
      <c r="N1" s="1388"/>
      <c r="O1" s="1388"/>
      <c r="P1" s="1388"/>
    </row>
    <row r="2" spans="1:16" ht="21" customHeight="1">
      <c r="A2" s="1389" t="s">
        <v>344</v>
      </c>
      <c r="B2" s="1390"/>
      <c r="C2" s="1390"/>
      <c r="D2" s="1386"/>
      <c r="E2" s="1386"/>
      <c r="F2" s="1386"/>
      <c r="G2" s="1386"/>
      <c r="H2" s="1386"/>
      <c r="I2" s="1386"/>
      <c r="J2" s="1386"/>
      <c r="K2" s="1386"/>
      <c r="L2" s="1386"/>
      <c r="M2" s="1391" t="str">
        <f>'Thong tin'!B4</f>
        <v>CTHADS tỉnh Ninh Thuận</v>
      </c>
      <c r="N2" s="1392"/>
      <c r="O2" s="1392"/>
      <c r="P2" s="1392"/>
    </row>
    <row r="3" spans="1:13" ht="19.5" customHeight="1">
      <c r="A3" s="782" t="s">
        <v>678</v>
      </c>
      <c r="D3" s="1386"/>
      <c r="E3" s="1386"/>
      <c r="F3" s="1386"/>
      <c r="G3" s="1386"/>
      <c r="H3" s="1386"/>
      <c r="I3" s="1386"/>
      <c r="J3" s="1386"/>
      <c r="K3" s="1386"/>
      <c r="L3" s="1386"/>
      <c r="M3" s="782" t="s">
        <v>659</v>
      </c>
    </row>
    <row r="4" spans="1:16" ht="19.5" customHeight="1">
      <c r="A4" s="1393" t="s">
        <v>402</v>
      </c>
      <c r="B4" s="1393"/>
      <c r="C4" s="1393"/>
      <c r="D4" s="1399" t="str">
        <f>'Thong tin'!B3</f>
        <v>12 tháng / năm 2017</v>
      </c>
      <c r="E4" s="1399"/>
      <c r="F4" s="1399"/>
      <c r="G4" s="1399"/>
      <c r="H4" s="1399"/>
      <c r="I4" s="1399"/>
      <c r="J4" s="1399"/>
      <c r="K4" s="1399"/>
      <c r="L4" s="1399"/>
      <c r="M4" s="1394" t="s">
        <v>403</v>
      </c>
      <c r="N4" s="1394"/>
      <c r="O4" s="1394"/>
      <c r="P4" s="1394"/>
    </row>
    <row r="5" spans="1:16" s="611" customFormat="1" ht="18.75" customHeight="1">
      <c r="A5" s="610"/>
      <c r="B5" s="610"/>
      <c r="D5" s="1399"/>
      <c r="E5" s="1399"/>
      <c r="F5" s="1399"/>
      <c r="G5" s="1399"/>
      <c r="H5" s="1399"/>
      <c r="I5" s="1399"/>
      <c r="J5" s="1399"/>
      <c r="K5" s="1399"/>
      <c r="L5" s="1399"/>
      <c r="M5" s="612" t="s">
        <v>404</v>
      </c>
      <c r="N5" s="613"/>
      <c r="O5" s="613"/>
      <c r="P5" s="613"/>
    </row>
    <row r="6" spans="1:16" ht="40.5" customHeight="1">
      <c r="A6" s="1400" t="s">
        <v>72</v>
      </c>
      <c r="B6" s="1401"/>
      <c r="C6" s="1404" t="s">
        <v>100</v>
      </c>
      <c r="D6" s="1383"/>
      <c r="E6" s="1383"/>
      <c r="F6" s="1383"/>
      <c r="G6" s="1383"/>
      <c r="H6" s="1383"/>
      <c r="I6" s="1383"/>
      <c r="J6" s="1383"/>
      <c r="K6" s="1371" t="s">
        <v>99</v>
      </c>
      <c r="L6" s="1371"/>
      <c r="M6" s="1371"/>
      <c r="N6" s="1371"/>
      <c r="O6" s="1371"/>
      <c r="P6" s="1371"/>
    </row>
    <row r="7" spans="1:16" ht="20.25" customHeight="1">
      <c r="A7" s="1402"/>
      <c r="B7" s="1403"/>
      <c r="C7" s="1404" t="s">
        <v>3</v>
      </c>
      <c r="D7" s="1383"/>
      <c r="E7" s="1383"/>
      <c r="F7" s="1384"/>
      <c r="G7" s="1371" t="s">
        <v>10</v>
      </c>
      <c r="H7" s="1371"/>
      <c r="I7" s="1371"/>
      <c r="J7" s="1371"/>
      <c r="K7" s="1380" t="s">
        <v>3</v>
      </c>
      <c r="L7" s="1380"/>
      <c r="M7" s="1380"/>
      <c r="N7" s="1381" t="s">
        <v>10</v>
      </c>
      <c r="O7" s="1381"/>
      <c r="P7" s="1381"/>
    </row>
    <row r="8" spans="1:16" ht="30.75" customHeight="1">
      <c r="A8" s="1402"/>
      <c r="B8" s="1403"/>
      <c r="C8" s="1382" t="s">
        <v>405</v>
      </c>
      <c r="D8" s="1383" t="s">
        <v>96</v>
      </c>
      <c r="E8" s="1383"/>
      <c r="F8" s="1384"/>
      <c r="G8" s="1371" t="s">
        <v>406</v>
      </c>
      <c r="H8" s="1371" t="s">
        <v>96</v>
      </c>
      <c r="I8" s="1371"/>
      <c r="J8" s="1371"/>
      <c r="K8" s="1371" t="s">
        <v>39</v>
      </c>
      <c r="L8" s="1371" t="s">
        <v>97</v>
      </c>
      <c r="M8" s="1371"/>
      <c r="N8" s="1371" t="s">
        <v>80</v>
      </c>
      <c r="O8" s="1371" t="s">
        <v>97</v>
      </c>
      <c r="P8" s="1371"/>
    </row>
    <row r="9" spans="1:16" ht="49.5" customHeight="1">
      <c r="A9" s="1402"/>
      <c r="B9" s="1403"/>
      <c r="C9" s="1382"/>
      <c r="D9" s="784" t="s">
        <v>44</v>
      </c>
      <c r="E9" s="784" t="s">
        <v>45</v>
      </c>
      <c r="F9" s="784" t="s">
        <v>48</v>
      </c>
      <c r="G9" s="1371"/>
      <c r="H9" s="784" t="s">
        <v>44</v>
      </c>
      <c r="I9" s="784" t="s">
        <v>45</v>
      </c>
      <c r="J9" s="784" t="s">
        <v>48</v>
      </c>
      <c r="K9" s="1371"/>
      <c r="L9" s="784" t="s">
        <v>16</v>
      </c>
      <c r="M9" s="784" t="s">
        <v>15</v>
      </c>
      <c r="N9" s="1371"/>
      <c r="O9" s="784" t="s">
        <v>16</v>
      </c>
      <c r="P9" s="784" t="s">
        <v>15</v>
      </c>
    </row>
    <row r="10" spans="1:16" ht="15" customHeight="1">
      <c r="A10" s="1374" t="s">
        <v>6</v>
      </c>
      <c r="B10" s="1375"/>
      <c r="C10" s="614">
        <v>1</v>
      </c>
      <c r="D10" s="614" t="s">
        <v>53</v>
      </c>
      <c r="E10" s="614" t="s">
        <v>58</v>
      </c>
      <c r="F10" s="614" t="s">
        <v>73</v>
      </c>
      <c r="G10" s="614" t="s">
        <v>74</v>
      </c>
      <c r="H10" s="614" t="s">
        <v>75</v>
      </c>
      <c r="I10" s="614" t="s">
        <v>76</v>
      </c>
      <c r="J10" s="614" t="s">
        <v>77</v>
      </c>
      <c r="K10" s="614" t="s">
        <v>78</v>
      </c>
      <c r="L10" s="614" t="s">
        <v>101</v>
      </c>
      <c r="M10" s="614" t="s">
        <v>102</v>
      </c>
      <c r="N10" s="614" t="s">
        <v>103</v>
      </c>
      <c r="O10" s="614" t="s">
        <v>104</v>
      </c>
      <c r="P10" s="614" t="s">
        <v>105</v>
      </c>
    </row>
    <row r="11" spans="1:16" ht="15" customHeight="1">
      <c r="A11" s="1376" t="s">
        <v>41</v>
      </c>
      <c r="B11" s="1377"/>
      <c r="C11" s="852">
        <f>IF(C12+C13=SUM(D11:F11),C12+C13,"Kiểm tra lại")</f>
        <v>0</v>
      </c>
      <c r="D11" s="852">
        <f aca="true" t="shared" si="0" ref="D11:J11">D12+D13</f>
        <v>0</v>
      </c>
      <c r="E11" s="852">
        <f t="shared" si="0"/>
        <v>0</v>
      </c>
      <c r="F11" s="852">
        <f t="shared" si="0"/>
        <v>0</v>
      </c>
      <c r="G11" s="852">
        <f>IF(G12+G13=H11+I11+J11,G12+G13,"Kiểm tra lại")</f>
        <v>0</v>
      </c>
      <c r="H11" s="852">
        <f t="shared" si="0"/>
        <v>0</v>
      </c>
      <c r="I11" s="852">
        <f t="shared" si="0"/>
        <v>0</v>
      </c>
      <c r="J11" s="852">
        <f t="shared" si="0"/>
        <v>0</v>
      </c>
      <c r="K11" s="852">
        <f>IF(K12+K13=L11+M11,K12+K13,"Kiểm tra lại")</f>
        <v>0</v>
      </c>
      <c r="L11" s="852">
        <f>L12+L13</f>
        <v>0</v>
      </c>
      <c r="M11" s="852">
        <f>M12+M13</f>
        <v>0</v>
      </c>
      <c r="N11" s="852">
        <f>IF(N12+N13=O11+P11,N12+N13,"Kiểm tra lại")</f>
        <v>0</v>
      </c>
      <c r="O11" s="852">
        <f>O12+O13</f>
        <v>0</v>
      </c>
      <c r="P11" s="852">
        <f>P12+P13</f>
        <v>0</v>
      </c>
    </row>
    <row r="12" spans="1:16" ht="15" customHeight="1">
      <c r="A12" s="615" t="s">
        <v>0</v>
      </c>
      <c r="B12" s="616" t="s">
        <v>98</v>
      </c>
      <c r="C12" s="853">
        <f>D12+E12+F12</f>
        <v>0</v>
      </c>
      <c r="D12" s="854"/>
      <c r="E12" s="854"/>
      <c r="F12" s="854"/>
      <c r="G12" s="854">
        <f>H12+I12+J12</f>
        <v>0</v>
      </c>
      <c r="H12" s="854"/>
      <c r="I12" s="854"/>
      <c r="J12" s="854"/>
      <c r="K12" s="854">
        <f>L12+M12</f>
        <v>0</v>
      </c>
      <c r="L12" s="854"/>
      <c r="M12" s="854"/>
      <c r="N12" s="854">
        <f>O12+P12</f>
        <v>0</v>
      </c>
      <c r="O12" s="854"/>
      <c r="P12" s="854"/>
    </row>
    <row r="13" spans="1:16" ht="15" customHeight="1">
      <c r="A13" s="617" t="s">
        <v>1</v>
      </c>
      <c r="B13" s="616" t="s">
        <v>19</v>
      </c>
      <c r="C13" s="855">
        <f>SUM(C14:C20)</f>
        <v>0</v>
      </c>
      <c r="D13" s="855">
        <f aca="true" t="shared" si="1" ref="D13:N13">SUM(D14:D20)</f>
        <v>0</v>
      </c>
      <c r="E13" s="855">
        <f t="shared" si="1"/>
        <v>0</v>
      </c>
      <c r="F13" s="855">
        <f t="shared" si="1"/>
        <v>0</v>
      </c>
      <c r="G13" s="855">
        <f t="shared" si="1"/>
        <v>0</v>
      </c>
      <c r="H13" s="855">
        <f t="shared" si="1"/>
        <v>0</v>
      </c>
      <c r="I13" s="855">
        <f t="shared" si="1"/>
        <v>0</v>
      </c>
      <c r="J13" s="855">
        <f t="shared" si="1"/>
        <v>0</v>
      </c>
      <c r="K13" s="855">
        <f t="shared" si="1"/>
        <v>0</v>
      </c>
      <c r="L13" s="855">
        <f>SUM(L14:L20)</f>
        <v>0</v>
      </c>
      <c r="M13" s="855">
        <f>SUM(M14:M20)</f>
        <v>0</v>
      </c>
      <c r="N13" s="855">
        <f t="shared" si="1"/>
        <v>0</v>
      </c>
      <c r="O13" s="855">
        <f>SUM(O14:O20)</f>
        <v>0</v>
      </c>
      <c r="P13" s="855">
        <f>SUM(P14:P20)</f>
        <v>0</v>
      </c>
    </row>
    <row r="14" spans="1:16" ht="15" customHeight="1">
      <c r="A14" s="618" t="s">
        <v>52</v>
      </c>
      <c r="B14" s="599" t="s">
        <v>733</v>
      </c>
      <c r="C14" s="853">
        <f>D14+E14+F14</f>
        <v>0</v>
      </c>
      <c r="D14" s="854"/>
      <c r="E14" s="854">
        <v>0</v>
      </c>
      <c r="F14" s="854">
        <v>0</v>
      </c>
      <c r="G14" s="854">
        <f aca="true" t="shared" si="2" ref="G14:G20">H14+I14+J14</f>
        <v>0</v>
      </c>
      <c r="H14" s="854"/>
      <c r="I14" s="854">
        <v>0</v>
      </c>
      <c r="J14" s="854">
        <v>0</v>
      </c>
      <c r="K14" s="854">
        <f>L14+M14</f>
        <v>0</v>
      </c>
      <c r="L14" s="854"/>
      <c r="M14" s="854"/>
      <c r="N14" s="854">
        <f>O14+P14</f>
        <v>0</v>
      </c>
      <c r="O14" s="854"/>
      <c r="P14" s="854"/>
    </row>
    <row r="15" spans="1:16" ht="15" customHeight="1">
      <c r="A15" s="618" t="s">
        <v>53</v>
      </c>
      <c r="B15" s="599" t="s">
        <v>734</v>
      </c>
      <c r="C15" s="853">
        <f aca="true" t="shared" si="3" ref="C15:C20">D15+E15+F15</f>
        <v>0</v>
      </c>
      <c r="D15" s="854"/>
      <c r="E15" s="854"/>
      <c r="F15" s="854"/>
      <c r="G15" s="854">
        <f t="shared" si="2"/>
        <v>0</v>
      </c>
      <c r="H15" s="854"/>
      <c r="I15" s="854"/>
      <c r="J15" s="854"/>
      <c r="K15" s="854">
        <f aca="true" t="shared" si="4" ref="K15:K20">L15+M15</f>
        <v>0</v>
      </c>
      <c r="L15" s="854"/>
      <c r="M15" s="854"/>
      <c r="N15" s="854">
        <f aca="true" t="shared" si="5" ref="N15:N20">O15+P15</f>
        <v>0</v>
      </c>
      <c r="O15" s="854"/>
      <c r="P15" s="854"/>
    </row>
    <row r="16" spans="1:16" ht="15" customHeight="1">
      <c r="A16" s="618" t="s">
        <v>58</v>
      </c>
      <c r="B16" s="599" t="s">
        <v>735</v>
      </c>
      <c r="C16" s="853">
        <f t="shared" si="3"/>
        <v>0</v>
      </c>
      <c r="D16" s="854"/>
      <c r="E16" s="854"/>
      <c r="F16" s="854"/>
      <c r="G16" s="854">
        <f t="shared" si="2"/>
        <v>0</v>
      </c>
      <c r="H16" s="854"/>
      <c r="I16" s="854"/>
      <c r="J16" s="854"/>
      <c r="K16" s="854">
        <f t="shared" si="4"/>
        <v>0</v>
      </c>
      <c r="L16" s="854"/>
      <c r="M16" s="854"/>
      <c r="N16" s="854">
        <f t="shared" si="5"/>
        <v>0</v>
      </c>
      <c r="O16" s="854"/>
      <c r="P16" s="854"/>
    </row>
    <row r="17" spans="1:16" ht="15" customHeight="1">
      <c r="A17" s="618" t="s">
        <v>73</v>
      </c>
      <c r="B17" s="599" t="s">
        <v>736</v>
      </c>
      <c r="C17" s="853">
        <f t="shared" si="3"/>
        <v>0</v>
      </c>
      <c r="D17" s="854"/>
      <c r="E17" s="854"/>
      <c r="F17" s="854"/>
      <c r="G17" s="854">
        <f t="shared" si="2"/>
        <v>0</v>
      </c>
      <c r="H17" s="854"/>
      <c r="I17" s="854"/>
      <c r="J17" s="854"/>
      <c r="K17" s="854">
        <f t="shared" si="4"/>
        <v>0</v>
      </c>
      <c r="L17" s="854"/>
      <c r="M17" s="854"/>
      <c r="N17" s="854">
        <f t="shared" si="5"/>
        <v>0</v>
      </c>
      <c r="O17" s="854"/>
      <c r="P17" s="854"/>
    </row>
    <row r="18" spans="1:16" ht="15" customHeight="1">
      <c r="A18" s="618" t="s">
        <v>74</v>
      </c>
      <c r="B18" s="599" t="s">
        <v>737</v>
      </c>
      <c r="C18" s="853">
        <f t="shared" si="3"/>
        <v>0</v>
      </c>
      <c r="D18" s="854"/>
      <c r="E18" s="854"/>
      <c r="F18" s="854"/>
      <c r="G18" s="854">
        <f t="shared" si="2"/>
        <v>0</v>
      </c>
      <c r="H18" s="854"/>
      <c r="I18" s="854"/>
      <c r="J18" s="854"/>
      <c r="K18" s="854">
        <f t="shared" si="4"/>
        <v>0</v>
      </c>
      <c r="L18" s="854"/>
      <c r="M18" s="854"/>
      <c r="N18" s="854">
        <f t="shared" si="5"/>
        <v>0</v>
      </c>
      <c r="O18" s="854"/>
      <c r="P18" s="854"/>
    </row>
    <row r="19" spans="1:16" ht="15" customHeight="1">
      <c r="A19" s="618" t="s">
        <v>75</v>
      </c>
      <c r="B19" s="599" t="s">
        <v>738</v>
      </c>
      <c r="C19" s="853">
        <f t="shared" si="3"/>
        <v>0</v>
      </c>
      <c r="D19" s="854"/>
      <c r="E19" s="854"/>
      <c r="F19" s="854"/>
      <c r="G19" s="854">
        <f t="shared" si="2"/>
        <v>0</v>
      </c>
      <c r="H19" s="854"/>
      <c r="I19" s="854"/>
      <c r="J19" s="854"/>
      <c r="K19" s="854">
        <f t="shared" si="4"/>
        <v>0</v>
      </c>
      <c r="L19" s="854"/>
      <c r="M19" s="854"/>
      <c r="N19" s="854">
        <f t="shared" si="5"/>
        <v>0</v>
      </c>
      <c r="O19" s="854"/>
      <c r="P19" s="854"/>
    </row>
    <row r="20" spans="1:16" ht="15" customHeight="1">
      <c r="A20" s="618" t="s">
        <v>76</v>
      </c>
      <c r="B20" s="599" t="s">
        <v>739</v>
      </c>
      <c r="C20" s="853">
        <f t="shared" si="3"/>
        <v>0</v>
      </c>
      <c r="D20" s="854"/>
      <c r="E20" s="854"/>
      <c r="F20" s="854"/>
      <c r="G20" s="854">
        <f t="shared" si="2"/>
        <v>0</v>
      </c>
      <c r="H20" s="854"/>
      <c r="I20" s="854"/>
      <c r="J20" s="854"/>
      <c r="K20" s="854">
        <f t="shared" si="4"/>
        <v>0</v>
      </c>
      <c r="L20" s="854"/>
      <c r="M20" s="854"/>
      <c r="N20" s="854">
        <f t="shared" si="5"/>
        <v>0</v>
      </c>
      <c r="O20" s="854"/>
      <c r="P20" s="854"/>
    </row>
    <row r="21" spans="1:16" ht="25.5" customHeight="1">
      <c r="A21" s="619"/>
      <c r="B21" s="620"/>
      <c r="C21" s="621"/>
      <c r="D21" s="621"/>
      <c r="E21" s="621"/>
      <c r="F21" s="621"/>
      <c r="G21" s="621"/>
      <c r="H21" s="621"/>
      <c r="I21" s="621"/>
      <c r="J21" s="621"/>
      <c r="K21" s="621"/>
      <c r="L21" s="621"/>
      <c r="M21" s="1398" t="str">
        <f>'Thong tin'!B8</f>
        <v>Ninh Thuận, ngày  30 tháng 9 năm 2017</v>
      </c>
      <c r="N21" s="1398"/>
      <c r="O21" s="1398"/>
      <c r="P21" s="1398"/>
    </row>
    <row r="22" spans="2:16" ht="21.75" customHeight="1">
      <c r="B22" s="1396" t="s">
        <v>4</v>
      </c>
      <c r="C22" s="1396"/>
      <c r="D22" s="1396"/>
      <c r="E22" s="780"/>
      <c r="F22" s="622"/>
      <c r="G22" s="622"/>
      <c r="H22" s="622"/>
      <c r="I22" s="622"/>
      <c r="J22" s="622"/>
      <c r="L22" s="1378" t="str">
        <f>'Thong tin'!B7</f>
        <v>CỤC TRƯỞNG</v>
      </c>
      <c r="M22" s="1379"/>
      <c r="N22" s="1379"/>
      <c r="O22" s="1379"/>
      <c r="P22" s="622"/>
    </row>
    <row r="23" spans="2:16" ht="21" customHeight="1">
      <c r="B23" s="780"/>
      <c r="C23" s="780"/>
      <c r="D23" s="780"/>
      <c r="E23" s="780"/>
      <c r="F23" s="622"/>
      <c r="G23" s="622"/>
      <c r="H23" s="622"/>
      <c r="I23" s="622"/>
      <c r="J23" s="622"/>
      <c r="K23" s="622"/>
      <c r="L23" s="622"/>
      <c r="M23" s="622"/>
      <c r="N23" s="622"/>
      <c r="O23" s="622"/>
      <c r="P23" s="622"/>
    </row>
    <row r="24" ht="11.25" customHeight="1"/>
    <row r="25" spans="2:16" ht="16.5" customHeight="1">
      <c r="B25" s="1372"/>
      <c r="C25" s="1372"/>
      <c r="D25" s="1372"/>
      <c r="K25" s="1373"/>
      <c r="L25" s="1373"/>
      <c r="M25" s="1373"/>
      <c r="N25" s="1373"/>
      <c r="O25" s="1373"/>
      <c r="P25" s="1373"/>
    </row>
    <row r="26" ht="11.25" customHeight="1"/>
    <row r="27" spans="2:16" ht="16.5" customHeight="1">
      <c r="B27" s="1372"/>
      <c r="C27" s="1372"/>
      <c r="D27" s="1372"/>
      <c r="K27" s="1373"/>
      <c r="L27" s="1373"/>
      <c r="M27" s="1373"/>
      <c r="N27" s="1373"/>
      <c r="O27" s="1373"/>
      <c r="P27" s="1373"/>
    </row>
    <row r="28" ht="12.75" customHeight="1"/>
    <row r="29" spans="2:15" ht="15.75">
      <c r="B29" s="1397" t="str">
        <f>'Thong tin'!B5</f>
        <v>Trần Minh Tuân</v>
      </c>
      <c r="C29" s="1397"/>
      <c r="D29" s="1397"/>
      <c r="E29" s="781"/>
      <c r="L29" s="1395" t="str">
        <f>'Thong tin'!B6</f>
        <v>Trần Văn Hiếu</v>
      </c>
      <c r="M29" s="1395"/>
      <c r="N29" s="1395"/>
      <c r="O29" s="1395"/>
    </row>
    <row r="31" spans="12:16" ht="15.75">
      <c r="L31" s="629"/>
      <c r="M31" s="629"/>
      <c r="N31" s="629"/>
      <c r="O31" s="629"/>
      <c r="P31" s="629"/>
    </row>
  </sheetData>
  <sheetProtection/>
  <mergeCells count="35">
    <mergeCell ref="L29:O29"/>
    <mergeCell ref="B22:D22"/>
    <mergeCell ref="B29:D29"/>
    <mergeCell ref="M21:P21"/>
    <mergeCell ref="D4:L4"/>
    <mergeCell ref="D5:L5"/>
    <mergeCell ref="A6:B9"/>
    <mergeCell ref="C6:J6"/>
    <mergeCell ref="K6:P6"/>
    <mergeCell ref="C7:F7"/>
    <mergeCell ref="A1:B1"/>
    <mergeCell ref="D1:L3"/>
    <mergeCell ref="M1:P1"/>
    <mergeCell ref="A2:C2"/>
    <mergeCell ref="M2:P2"/>
    <mergeCell ref="A4:C4"/>
    <mergeCell ref="M4:P4"/>
    <mergeCell ref="G7:J7"/>
    <mergeCell ref="K7:M7"/>
    <mergeCell ref="N7:P7"/>
    <mergeCell ref="C8:C9"/>
    <mergeCell ref="D8:F8"/>
    <mergeCell ref="K8:K9"/>
    <mergeCell ref="L8:M8"/>
    <mergeCell ref="N8:N9"/>
    <mergeCell ref="O8:P8"/>
    <mergeCell ref="G8:G9"/>
    <mergeCell ref="H8:J8"/>
    <mergeCell ref="B27:D27"/>
    <mergeCell ref="K27:P27"/>
    <mergeCell ref="A10:B10"/>
    <mergeCell ref="A11:B11"/>
    <mergeCell ref="L22:O22"/>
    <mergeCell ref="B25:D25"/>
    <mergeCell ref="K25:P25"/>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5"/>
  <sheetViews>
    <sheetView view="pageBreakPreview" zoomScaleSheetLayoutView="100" zoomScalePageLayoutView="0" workbookViewId="0" topLeftCell="A4">
      <selection activeCell="H15" sqref="H15"/>
    </sheetView>
  </sheetViews>
  <sheetFormatPr defaultColWidth="9.00390625" defaultRowHeight="15.75"/>
  <cols>
    <col min="1" max="1" width="4.625" style="586" customWidth="1"/>
    <col min="2" max="2" width="23.875" style="586" customWidth="1"/>
    <col min="3" max="3" width="11.375" style="586" customWidth="1"/>
    <col min="4" max="4" width="13.875" style="586" customWidth="1"/>
    <col min="5" max="5" width="15.375" style="586" customWidth="1"/>
    <col min="6" max="6" width="10.25390625" style="586" customWidth="1"/>
    <col min="7" max="7" width="11.75390625" style="586" customWidth="1"/>
    <col min="8" max="8" width="11.125" style="586" customWidth="1"/>
    <col min="9" max="9" width="10.25390625" style="586" customWidth="1"/>
    <col min="10" max="10" width="10.75390625" style="586" customWidth="1"/>
    <col min="11" max="12" width="10.25390625" style="586" customWidth="1"/>
    <col min="13" max="16384" width="9.00390625" style="586" customWidth="1"/>
  </cols>
  <sheetData>
    <row r="1" spans="1:12" ht="22.5" customHeight="1">
      <c r="A1" s="1385" t="s">
        <v>117</v>
      </c>
      <c r="B1" s="1385"/>
      <c r="C1" s="608"/>
      <c r="D1" s="1420" t="s">
        <v>666</v>
      </c>
      <c r="E1" s="1420"/>
      <c r="F1" s="1420"/>
      <c r="G1" s="1420"/>
      <c r="H1" s="1420"/>
      <c r="I1" s="1420"/>
      <c r="J1" s="1417" t="s">
        <v>660</v>
      </c>
      <c r="K1" s="1414"/>
      <c r="L1" s="1414"/>
    </row>
    <row r="2" spans="1:12" ht="15.75" customHeight="1">
      <c r="A2" s="1389" t="s">
        <v>344</v>
      </c>
      <c r="B2" s="1390"/>
      <c r="C2" s="1390"/>
      <c r="D2" s="1420"/>
      <c r="E2" s="1420"/>
      <c r="F2" s="1420"/>
      <c r="G2" s="1420"/>
      <c r="H2" s="1420"/>
      <c r="I2" s="1420"/>
      <c r="J2" s="1418" t="str">
        <f>'Thong tin'!B4</f>
        <v>CTHADS tỉnh Ninh Thuận</v>
      </c>
      <c r="K2" s="1418"/>
      <c r="L2" s="1418"/>
    </row>
    <row r="3" spans="1:12" ht="15.75" customHeight="1">
      <c r="A3" s="782" t="s">
        <v>678</v>
      </c>
      <c r="D3" s="1421" t="str">
        <f>'Thong tin'!B3</f>
        <v>12 tháng / năm 2017</v>
      </c>
      <c r="E3" s="1421"/>
      <c r="F3" s="1421"/>
      <c r="G3" s="1421"/>
      <c r="H3" s="1421"/>
      <c r="I3" s="1421"/>
      <c r="J3" s="1419" t="s">
        <v>466</v>
      </c>
      <c r="K3" s="1419"/>
      <c r="L3" s="1419"/>
    </row>
    <row r="4" spans="1:12" ht="15.75" customHeight="1">
      <c r="A4" s="1393" t="s">
        <v>402</v>
      </c>
      <c r="B4" s="1393"/>
      <c r="C4" s="1393"/>
      <c r="D4" s="1372"/>
      <c r="E4" s="1372"/>
      <c r="F4" s="1372"/>
      <c r="G4" s="1372"/>
      <c r="H4" s="1372"/>
      <c r="I4" s="1372"/>
      <c r="J4" s="1414" t="s">
        <v>412</v>
      </c>
      <c r="K4" s="1414"/>
      <c r="L4" s="1414"/>
    </row>
    <row r="5" spans="1:12" ht="15.75">
      <c r="A5" s="609"/>
      <c r="B5" s="609"/>
      <c r="C5" s="587"/>
      <c r="D5" s="587"/>
      <c r="E5" s="587"/>
      <c r="F5" s="587"/>
      <c r="G5" s="587"/>
      <c r="H5" s="587"/>
      <c r="I5" s="587"/>
      <c r="J5" s="1415" t="s">
        <v>8</v>
      </c>
      <c r="K5" s="1415"/>
      <c r="L5" s="1415"/>
    </row>
    <row r="6" spans="1:12" ht="15.75" customHeight="1">
      <c r="A6" s="1405" t="s">
        <v>72</v>
      </c>
      <c r="B6" s="1405"/>
      <c r="C6" s="1371" t="s">
        <v>667</v>
      </c>
      <c r="D6" s="1381" t="s">
        <v>414</v>
      </c>
      <c r="E6" s="1381"/>
      <c r="F6" s="1381"/>
      <c r="G6" s="1381"/>
      <c r="H6" s="1381"/>
      <c r="I6" s="1381"/>
      <c r="J6" s="1405" t="s">
        <v>115</v>
      </c>
      <c r="K6" s="1405"/>
      <c r="L6" s="1405"/>
    </row>
    <row r="7" spans="1:12" ht="15.75" customHeight="1">
      <c r="A7" s="1405"/>
      <c r="B7" s="1405"/>
      <c r="C7" s="1371"/>
      <c r="D7" s="1416" t="s">
        <v>7</v>
      </c>
      <c r="E7" s="1416"/>
      <c r="F7" s="1416"/>
      <c r="G7" s="1416"/>
      <c r="H7" s="1416"/>
      <c r="I7" s="1416"/>
      <c r="J7" s="1371" t="s">
        <v>17</v>
      </c>
      <c r="K7" s="1371" t="s">
        <v>661</v>
      </c>
      <c r="L7" s="1371" t="s">
        <v>662</v>
      </c>
    </row>
    <row r="8" spans="1:12" ht="18.75" customHeight="1">
      <c r="A8" s="1405"/>
      <c r="B8" s="1405"/>
      <c r="C8" s="1371"/>
      <c r="D8" s="1405" t="s">
        <v>113</v>
      </c>
      <c r="E8" s="1405" t="s">
        <v>114</v>
      </c>
      <c r="F8" s="1405"/>
      <c r="G8" s="1405"/>
      <c r="H8" s="1405"/>
      <c r="I8" s="1405"/>
      <c r="J8" s="1371"/>
      <c r="K8" s="1371"/>
      <c r="L8" s="1371"/>
    </row>
    <row r="9" spans="1:12" ht="60.75" customHeight="1">
      <c r="A9" s="1405"/>
      <c r="B9" s="1405"/>
      <c r="C9" s="1371"/>
      <c r="D9" s="1405"/>
      <c r="E9" s="783" t="s">
        <v>116</v>
      </c>
      <c r="F9" s="784" t="s">
        <v>665</v>
      </c>
      <c r="G9" s="784" t="s">
        <v>664</v>
      </c>
      <c r="H9" s="784" t="s">
        <v>663</v>
      </c>
      <c r="I9" s="784" t="s">
        <v>25</v>
      </c>
      <c r="J9" s="1371"/>
      <c r="K9" s="1371"/>
      <c r="L9" s="1371"/>
    </row>
    <row r="10" spans="1:12" ht="13.5" customHeight="1">
      <c r="A10" s="1408" t="s">
        <v>5</v>
      </c>
      <c r="B10" s="1408"/>
      <c r="C10" s="623">
        <v>1</v>
      </c>
      <c r="D10" s="623" t="s">
        <v>53</v>
      </c>
      <c r="E10" s="623" t="s">
        <v>58</v>
      </c>
      <c r="F10" s="623" t="s">
        <v>73</v>
      </c>
      <c r="G10" s="623" t="s">
        <v>74</v>
      </c>
      <c r="H10" s="623" t="s">
        <v>75</v>
      </c>
      <c r="I10" s="623" t="s">
        <v>76</v>
      </c>
      <c r="J10" s="623" t="s">
        <v>77</v>
      </c>
      <c r="K10" s="623" t="s">
        <v>78</v>
      </c>
      <c r="L10" s="623" t="s">
        <v>101</v>
      </c>
    </row>
    <row r="11" spans="1:12" s="594" customFormat="1" ht="16.5" customHeight="1">
      <c r="A11" s="1409" t="s">
        <v>37</v>
      </c>
      <c r="B11" s="1409"/>
      <c r="C11" s="856">
        <f>IF(C12+C13=D11+E11,C12+C13,"Kiểm tra lại")</f>
        <v>55</v>
      </c>
      <c r="D11" s="856">
        <f aca="true" t="shared" si="0" ref="D11:L11">D12+D13</f>
        <v>44</v>
      </c>
      <c r="E11" s="856">
        <f t="shared" si="0"/>
        <v>11</v>
      </c>
      <c r="F11" s="856">
        <f t="shared" si="0"/>
        <v>0</v>
      </c>
      <c r="G11" s="856">
        <f t="shared" si="0"/>
        <v>5</v>
      </c>
      <c r="H11" s="856">
        <f t="shared" si="0"/>
        <v>4</v>
      </c>
      <c r="I11" s="856">
        <f t="shared" si="0"/>
        <v>2</v>
      </c>
      <c r="J11" s="856">
        <f t="shared" si="0"/>
        <v>3</v>
      </c>
      <c r="K11" s="856">
        <f t="shared" si="0"/>
        <v>49</v>
      </c>
      <c r="L11" s="856">
        <f t="shared" si="0"/>
        <v>3</v>
      </c>
    </row>
    <row r="12" spans="1:12" s="594" customFormat="1" ht="16.5" customHeight="1">
      <c r="A12" s="595" t="s">
        <v>0</v>
      </c>
      <c r="B12" s="596" t="s">
        <v>98</v>
      </c>
      <c r="C12" s="857">
        <f>D12+E12</f>
        <v>2</v>
      </c>
      <c r="D12" s="858">
        <v>1</v>
      </c>
      <c r="E12" s="857">
        <f>SUM(F12:I12)</f>
        <v>1</v>
      </c>
      <c r="F12" s="858"/>
      <c r="G12" s="858"/>
      <c r="H12" s="858"/>
      <c r="I12" s="858">
        <v>1</v>
      </c>
      <c r="J12" s="858"/>
      <c r="K12" s="858">
        <v>2</v>
      </c>
      <c r="L12" s="858"/>
    </row>
    <row r="13" spans="1:12" s="594" customFormat="1" ht="16.5" customHeight="1">
      <c r="A13" s="595" t="s">
        <v>1</v>
      </c>
      <c r="B13" s="596" t="s">
        <v>19</v>
      </c>
      <c r="C13" s="859">
        <f>SUM(C14:C20)</f>
        <v>53</v>
      </c>
      <c r="D13" s="859">
        <f aca="true" t="shared" si="1" ref="D13:L13">SUM(D14:D20)</f>
        <v>43</v>
      </c>
      <c r="E13" s="859">
        <f t="shared" si="1"/>
        <v>10</v>
      </c>
      <c r="F13" s="859">
        <f t="shared" si="1"/>
        <v>0</v>
      </c>
      <c r="G13" s="859">
        <f t="shared" si="1"/>
        <v>5</v>
      </c>
      <c r="H13" s="859">
        <f t="shared" si="1"/>
        <v>4</v>
      </c>
      <c r="I13" s="859">
        <f t="shared" si="1"/>
        <v>1</v>
      </c>
      <c r="J13" s="859">
        <f t="shared" si="1"/>
        <v>3</v>
      </c>
      <c r="K13" s="859">
        <f t="shared" si="1"/>
        <v>47</v>
      </c>
      <c r="L13" s="859">
        <f t="shared" si="1"/>
        <v>3</v>
      </c>
    </row>
    <row r="14" spans="1:12" s="594" customFormat="1" ht="29.25" customHeight="1">
      <c r="A14" s="598" t="s">
        <v>52</v>
      </c>
      <c r="B14" s="869" t="s">
        <v>733</v>
      </c>
      <c r="C14" s="857">
        <f>D14+E14</f>
        <v>23</v>
      </c>
      <c r="D14" s="858">
        <v>21</v>
      </c>
      <c r="E14" s="857">
        <f>SUM(F14:I14)</f>
        <v>2</v>
      </c>
      <c r="F14" s="858">
        <v>0</v>
      </c>
      <c r="G14" s="858">
        <v>1</v>
      </c>
      <c r="H14" s="858">
        <v>0</v>
      </c>
      <c r="I14" s="858">
        <v>1</v>
      </c>
      <c r="J14" s="858">
        <v>2</v>
      </c>
      <c r="K14" s="858">
        <v>20</v>
      </c>
      <c r="L14" s="858">
        <v>1</v>
      </c>
    </row>
    <row r="15" spans="1:12" s="594" customFormat="1" ht="16.5" customHeight="1">
      <c r="A15" s="598" t="s">
        <v>53</v>
      </c>
      <c r="B15" s="599" t="s">
        <v>734</v>
      </c>
      <c r="C15" s="857">
        <f aca="true" t="shared" si="2" ref="C15:C20">D15+E15</f>
        <v>9</v>
      </c>
      <c r="D15" s="858">
        <v>7</v>
      </c>
      <c r="E15" s="857">
        <f aca="true" t="shared" si="3" ref="E15:E20">SUM(F15:I15)</f>
        <v>2</v>
      </c>
      <c r="F15" s="858"/>
      <c r="G15" s="858"/>
      <c r="H15" s="858">
        <v>2</v>
      </c>
      <c r="I15" s="858"/>
      <c r="J15" s="858"/>
      <c r="K15" s="858">
        <v>8</v>
      </c>
      <c r="L15" s="858">
        <v>1</v>
      </c>
    </row>
    <row r="16" spans="1:12" s="594" customFormat="1" ht="16.5" customHeight="1">
      <c r="A16" s="598" t="s">
        <v>58</v>
      </c>
      <c r="B16" s="599" t="s">
        <v>735</v>
      </c>
      <c r="C16" s="857">
        <f t="shared" si="2"/>
        <v>13</v>
      </c>
      <c r="D16" s="858">
        <v>12</v>
      </c>
      <c r="E16" s="857">
        <f t="shared" si="3"/>
        <v>1</v>
      </c>
      <c r="F16" s="858">
        <v>0</v>
      </c>
      <c r="G16" s="858">
        <v>0</v>
      </c>
      <c r="H16" s="858">
        <v>1</v>
      </c>
      <c r="I16" s="858">
        <v>0</v>
      </c>
      <c r="J16" s="858">
        <v>0</v>
      </c>
      <c r="K16" s="858">
        <v>13</v>
      </c>
      <c r="L16" s="858">
        <v>0</v>
      </c>
    </row>
    <row r="17" spans="1:12" s="594" customFormat="1" ht="16.5" customHeight="1">
      <c r="A17" s="598" t="s">
        <v>73</v>
      </c>
      <c r="B17" s="599" t="s">
        <v>736</v>
      </c>
      <c r="C17" s="857">
        <f t="shared" si="2"/>
        <v>4</v>
      </c>
      <c r="D17" s="858"/>
      <c r="E17" s="857">
        <f t="shared" si="3"/>
        <v>4</v>
      </c>
      <c r="F17" s="858">
        <v>0</v>
      </c>
      <c r="G17" s="858">
        <v>3</v>
      </c>
      <c r="H17" s="858">
        <v>1</v>
      </c>
      <c r="I17" s="858"/>
      <c r="J17" s="858"/>
      <c r="K17" s="858">
        <v>3</v>
      </c>
      <c r="L17" s="858">
        <v>1</v>
      </c>
    </row>
    <row r="18" spans="1:12" s="594" customFormat="1" ht="16.5" customHeight="1">
      <c r="A18" s="598" t="s">
        <v>74</v>
      </c>
      <c r="B18" s="599" t="s">
        <v>737</v>
      </c>
      <c r="C18" s="857">
        <f t="shared" si="2"/>
        <v>2</v>
      </c>
      <c r="D18" s="858">
        <v>1</v>
      </c>
      <c r="E18" s="857">
        <f t="shared" si="3"/>
        <v>1</v>
      </c>
      <c r="F18" s="858">
        <v>0</v>
      </c>
      <c r="G18" s="858">
        <v>1</v>
      </c>
      <c r="H18" s="858">
        <v>0</v>
      </c>
      <c r="I18" s="858">
        <v>0</v>
      </c>
      <c r="J18" s="858">
        <v>1</v>
      </c>
      <c r="K18" s="858">
        <v>1</v>
      </c>
      <c r="L18" s="858">
        <v>0</v>
      </c>
    </row>
    <row r="19" spans="1:12" s="594" customFormat="1" ht="16.5" customHeight="1">
      <c r="A19" s="598" t="s">
        <v>75</v>
      </c>
      <c r="B19" s="599" t="s">
        <v>738</v>
      </c>
      <c r="C19" s="857">
        <f t="shared" si="2"/>
        <v>2</v>
      </c>
      <c r="D19" s="858">
        <v>2</v>
      </c>
      <c r="E19" s="857">
        <f t="shared" si="3"/>
        <v>0</v>
      </c>
      <c r="F19" s="858"/>
      <c r="G19" s="858"/>
      <c r="H19" s="858"/>
      <c r="I19" s="858"/>
      <c r="J19" s="858"/>
      <c r="K19" s="858">
        <v>2</v>
      </c>
      <c r="L19" s="858"/>
    </row>
    <row r="20" spans="1:12" s="594" customFormat="1" ht="16.5" customHeight="1">
      <c r="A20" s="598" t="s">
        <v>76</v>
      </c>
      <c r="B20" s="599" t="s">
        <v>739</v>
      </c>
      <c r="C20" s="857">
        <f t="shared" si="2"/>
        <v>0</v>
      </c>
      <c r="D20" s="858"/>
      <c r="E20" s="857">
        <f t="shared" si="3"/>
        <v>0</v>
      </c>
      <c r="F20" s="858"/>
      <c r="G20" s="858"/>
      <c r="H20" s="858"/>
      <c r="I20" s="858"/>
      <c r="J20" s="858"/>
      <c r="K20" s="858"/>
      <c r="L20" s="858"/>
    </row>
    <row r="21" spans="1:12" ht="6" customHeight="1">
      <c r="A21" s="624"/>
      <c r="B21" s="625"/>
      <c r="C21" s="626"/>
      <c r="D21" s="626"/>
      <c r="E21" s="626"/>
      <c r="F21" s="626"/>
      <c r="G21" s="626"/>
      <c r="H21" s="626"/>
      <c r="I21" s="626"/>
      <c r="J21" s="626"/>
      <c r="K21" s="626"/>
      <c r="L21" s="626"/>
    </row>
    <row r="22" spans="2:12" ht="16.5" customHeight="1">
      <c r="B22" s="627"/>
      <c r="C22" s="627"/>
      <c r="D22" s="627"/>
      <c r="E22" s="627"/>
      <c r="F22" s="627"/>
      <c r="G22" s="627"/>
      <c r="H22" s="1410" t="str">
        <f>'Thong tin'!B8</f>
        <v>Ninh Thuận, ngày  30 tháng 9 năm 2017</v>
      </c>
      <c r="I22" s="1410"/>
      <c r="J22" s="1410"/>
      <c r="K22" s="1410"/>
      <c r="L22" s="1410"/>
    </row>
    <row r="23" spans="1:12" ht="18.75">
      <c r="A23" s="627"/>
      <c r="B23" s="1412" t="s">
        <v>4</v>
      </c>
      <c r="C23" s="1412"/>
      <c r="D23" s="1412"/>
      <c r="E23" s="627"/>
      <c r="F23" s="627"/>
      <c r="G23" s="627"/>
      <c r="H23" s="1411" t="str">
        <f>'Thong tin'!B7</f>
        <v>CỤC TRƯỞNG</v>
      </c>
      <c r="I23" s="1411"/>
      <c r="J23" s="1411"/>
      <c r="K23" s="1411"/>
      <c r="L23" s="1411"/>
    </row>
    <row r="24" spans="1:12" ht="16.5" customHeight="1">
      <c r="A24" s="628"/>
      <c r="B24" s="628"/>
      <c r="C24" s="628"/>
      <c r="D24" s="628"/>
      <c r="E24" s="628"/>
      <c r="F24" s="628"/>
      <c r="G24" s="628"/>
      <c r="H24" s="746"/>
      <c r="I24" s="746"/>
      <c r="J24" s="746"/>
      <c r="K24" s="746"/>
      <c r="L24" s="746"/>
    </row>
    <row r="25" spans="1:12" ht="18.75">
      <c r="A25" s="604"/>
      <c r="B25" s="628"/>
      <c r="C25" s="628"/>
      <c r="D25" s="628"/>
      <c r="E25" s="628"/>
      <c r="F25" s="628"/>
      <c r="G25" s="628"/>
      <c r="H25" s="628"/>
      <c r="I25" s="785"/>
      <c r="J25" s="785"/>
      <c r="K25" s="785"/>
      <c r="L25" s="604"/>
    </row>
    <row r="26" spans="1:12" ht="9" customHeight="1">
      <c r="A26" s="604"/>
      <c r="B26" s="628"/>
      <c r="C26" s="628"/>
      <c r="D26" s="628"/>
      <c r="E26" s="628"/>
      <c r="F26" s="628"/>
      <c r="G26" s="628"/>
      <c r="H26" s="628"/>
      <c r="I26" s="628"/>
      <c r="J26" s="628"/>
      <c r="K26" s="604"/>
      <c r="L26" s="604"/>
    </row>
    <row r="27" spans="1:12" ht="18.75">
      <c r="A27" s="604"/>
      <c r="B27" s="628"/>
      <c r="C27" s="628"/>
      <c r="D27" s="628"/>
      <c r="E27" s="628"/>
      <c r="F27" s="628"/>
      <c r="G27" s="628"/>
      <c r="H27" s="628"/>
      <c r="I27" s="628"/>
      <c r="J27" s="628"/>
      <c r="K27" s="604"/>
      <c r="L27" s="604"/>
    </row>
    <row r="28" spans="1:12" ht="9" customHeight="1">
      <c r="A28" s="604"/>
      <c r="B28" s="628"/>
      <c r="C28" s="628"/>
      <c r="D28" s="628"/>
      <c r="E28" s="628"/>
      <c r="F28" s="628"/>
      <c r="G28" s="628"/>
      <c r="H28" s="628"/>
      <c r="I28" s="628"/>
      <c r="J28" s="628"/>
      <c r="K28" s="604"/>
      <c r="L28" s="604"/>
    </row>
    <row r="29" spans="1:12" ht="18.75">
      <c r="A29" s="604"/>
      <c r="B29" s="628"/>
      <c r="C29" s="628"/>
      <c r="D29" s="628"/>
      <c r="E29" s="628"/>
      <c r="F29" s="628"/>
      <c r="G29" s="628"/>
      <c r="H29" s="628"/>
      <c r="I29" s="628"/>
      <c r="J29" s="628"/>
      <c r="K29" s="604"/>
      <c r="L29" s="604"/>
    </row>
    <row r="30" spans="2:12" ht="18.75">
      <c r="B30" s="1407" t="str">
        <f>'Thong tin'!B5</f>
        <v>Trần Minh Tuân</v>
      </c>
      <c r="C30" s="1407"/>
      <c r="D30" s="1407"/>
      <c r="E30" s="604"/>
      <c r="F30" s="604"/>
      <c r="G30" s="604"/>
      <c r="H30" s="1350" t="str">
        <f>'Thong tin'!B6</f>
        <v>Trần Văn Hiếu</v>
      </c>
      <c r="I30" s="1350"/>
      <c r="J30" s="1350"/>
      <c r="K30" s="1350"/>
      <c r="L30" s="1350"/>
    </row>
    <row r="31" spans="1:12" ht="22.5" customHeight="1" hidden="1">
      <c r="A31" s="604"/>
      <c r="B31" s="628"/>
      <c r="C31" s="628"/>
      <c r="D31" s="628"/>
      <c r="E31" s="628"/>
      <c r="F31" s="628"/>
      <c r="G31" s="628"/>
      <c r="H31" s="628"/>
      <c r="I31" s="628"/>
      <c r="J31" s="628"/>
      <c r="K31" s="604"/>
      <c r="L31" s="604"/>
    </row>
    <row r="32" spans="1:12" ht="19.5" hidden="1">
      <c r="A32" s="630" t="s">
        <v>47</v>
      </c>
      <c r="B32" s="628"/>
      <c r="C32" s="628"/>
      <c r="D32" s="628"/>
      <c r="E32" s="628"/>
      <c r="F32" s="628"/>
      <c r="G32" s="628"/>
      <c r="H32" s="628"/>
      <c r="I32" s="628"/>
      <c r="J32" s="628"/>
      <c r="K32" s="604"/>
      <c r="L32" s="604"/>
    </row>
    <row r="33" spans="2:12" ht="15.75" customHeight="1" hidden="1">
      <c r="B33" s="1413" t="s">
        <v>59</v>
      </c>
      <c r="C33" s="1413"/>
      <c r="D33" s="1413"/>
      <c r="E33" s="1413"/>
      <c r="F33" s="1413"/>
      <c r="G33" s="1413"/>
      <c r="H33" s="1413"/>
      <c r="I33" s="1413"/>
      <c r="J33" s="1413"/>
      <c r="K33" s="1413"/>
      <c r="L33" s="1413"/>
    </row>
    <row r="34" spans="1:12" ht="16.5" customHeight="1" hidden="1">
      <c r="A34" s="631"/>
      <c r="B34" s="1406" t="s">
        <v>61</v>
      </c>
      <c r="C34" s="1406"/>
      <c r="D34" s="1406"/>
      <c r="E34" s="1406"/>
      <c r="F34" s="1406"/>
      <c r="G34" s="1406"/>
      <c r="H34" s="1406"/>
      <c r="I34" s="1406"/>
      <c r="J34" s="1406"/>
      <c r="K34" s="1406"/>
      <c r="L34" s="1406"/>
    </row>
    <row r="35" ht="15.75" hidden="1">
      <c r="B35" s="589" t="s">
        <v>60</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4:L34"/>
    <mergeCell ref="H30:L30"/>
    <mergeCell ref="B30:D30"/>
    <mergeCell ref="A10:B10"/>
    <mergeCell ref="A11:B11"/>
    <mergeCell ref="H22:L22"/>
    <mergeCell ref="H23:L23"/>
    <mergeCell ref="B23:D23"/>
    <mergeCell ref="B33:L3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SheetLayoutView="100" zoomScalePageLayoutView="0" workbookViewId="0" topLeftCell="A4">
      <selection activeCell="R20" sqref="R20"/>
    </sheetView>
  </sheetViews>
  <sheetFormatPr defaultColWidth="9.00390625" defaultRowHeight="15.75"/>
  <cols>
    <col min="1" max="1" width="3.50390625" style="636" customWidth="1"/>
    <col min="2" max="2" width="20.375" style="636" customWidth="1"/>
    <col min="3" max="8" width="5.75390625" style="636" customWidth="1"/>
    <col min="9" max="15" width="6.625" style="636" customWidth="1"/>
    <col min="16" max="21" width="5.75390625" style="636" customWidth="1"/>
    <col min="22" max="16384" width="9.00390625" style="636" customWidth="1"/>
  </cols>
  <sheetData>
    <row r="1" spans="1:22" ht="21" customHeight="1">
      <c r="A1" s="825" t="s">
        <v>679</v>
      </c>
      <c r="B1" s="518"/>
      <c r="C1" s="518"/>
      <c r="D1" s="515"/>
      <c r="E1" s="632"/>
      <c r="F1" s="1436" t="s">
        <v>587</v>
      </c>
      <c r="G1" s="1436"/>
      <c r="H1" s="1436"/>
      <c r="I1" s="1436"/>
      <c r="J1" s="1436"/>
      <c r="K1" s="1436"/>
      <c r="L1" s="1436"/>
      <c r="M1" s="1436"/>
      <c r="N1" s="1436"/>
      <c r="O1" s="633"/>
      <c r="P1" s="634" t="s">
        <v>400</v>
      </c>
      <c r="Q1" s="635"/>
      <c r="R1" s="635"/>
      <c r="S1" s="635"/>
      <c r="T1" s="635"/>
      <c r="V1" s="637"/>
    </row>
    <row r="2" spans="1:22" ht="15.75" customHeight="1">
      <c r="A2" s="1331" t="s">
        <v>344</v>
      </c>
      <c r="B2" s="1331"/>
      <c r="C2" s="1331"/>
      <c r="D2" s="1331"/>
      <c r="E2" s="826"/>
      <c r="F2" s="1436"/>
      <c r="G2" s="1436"/>
      <c r="H2" s="1436"/>
      <c r="I2" s="1436"/>
      <c r="J2" s="1436"/>
      <c r="K2" s="1436"/>
      <c r="L2" s="1436"/>
      <c r="M2" s="1436"/>
      <c r="N2" s="1436"/>
      <c r="O2" s="633"/>
      <c r="P2" s="787" t="str">
        <f>'Thong tin'!B4</f>
        <v>CTHADS tỉnh Ninh Thuận</v>
      </c>
      <c r="Q2" s="786"/>
      <c r="R2" s="635"/>
      <c r="S2" s="635"/>
      <c r="T2" s="635"/>
      <c r="V2" s="637"/>
    </row>
    <row r="3" spans="1:20" ht="16.5" customHeight="1">
      <c r="A3" s="1334" t="s">
        <v>345</v>
      </c>
      <c r="B3" s="1334"/>
      <c r="C3" s="1334"/>
      <c r="D3" s="1334"/>
      <c r="E3" s="826"/>
      <c r="F3" s="1437" t="str">
        <f>'Thong tin'!B3</f>
        <v>12 tháng / năm 2017</v>
      </c>
      <c r="G3" s="1438"/>
      <c r="H3" s="1438"/>
      <c r="I3" s="1438"/>
      <c r="J3" s="1438"/>
      <c r="K3" s="1438"/>
      <c r="L3" s="1438"/>
      <c r="M3" s="1438"/>
      <c r="N3" s="1438"/>
      <c r="O3" s="638"/>
      <c r="P3" s="788" t="s">
        <v>669</v>
      </c>
      <c r="Q3" s="635"/>
      <c r="R3" s="635"/>
      <c r="S3" s="635"/>
      <c r="T3" s="635"/>
    </row>
    <row r="4" spans="1:20" ht="15" customHeight="1">
      <c r="A4" s="517" t="s">
        <v>217</v>
      </c>
      <c r="B4" s="477"/>
      <c r="C4" s="477"/>
      <c r="D4" s="477"/>
      <c r="E4" s="639"/>
      <c r="F4" s="639"/>
      <c r="G4" s="639"/>
      <c r="H4" s="639"/>
      <c r="I4" s="639"/>
      <c r="J4" s="639"/>
      <c r="K4" s="639"/>
      <c r="L4" s="639"/>
      <c r="M4" s="639"/>
      <c r="N4" s="639"/>
      <c r="O4" s="639"/>
      <c r="P4" s="640" t="s">
        <v>588</v>
      </c>
      <c r="Q4" s="632"/>
      <c r="R4" s="632"/>
      <c r="S4" s="632"/>
      <c r="T4" s="632"/>
    </row>
    <row r="5" spans="1:21" ht="20.25" customHeight="1">
      <c r="A5" s="1439" t="s">
        <v>72</v>
      </c>
      <c r="B5" s="1440"/>
      <c r="C5" s="1434" t="s">
        <v>589</v>
      </c>
      <c r="D5" s="1434"/>
      <c r="E5" s="1434"/>
      <c r="F5" s="1434" t="s">
        <v>590</v>
      </c>
      <c r="G5" s="1434"/>
      <c r="H5" s="1434"/>
      <c r="I5" s="1434"/>
      <c r="J5" s="1434"/>
      <c r="K5" s="1434"/>
      <c r="L5" s="1434"/>
      <c r="M5" s="1434"/>
      <c r="N5" s="1434"/>
      <c r="O5" s="1434"/>
      <c r="P5" s="1434" t="s">
        <v>591</v>
      </c>
      <c r="Q5" s="1434"/>
      <c r="R5" s="1434"/>
      <c r="S5" s="1434"/>
      <c r="T5" s="1434"/>
      <c r="U5" s="1434"/>
    </row>
    <row r="6" spans="1:21" ht="19.5" customHeight="1">
      <c r="A6" s="1441"/>
      <c r="B6" s="1442"/>
      <c r="C6" s="1434"/>
      <c r="D6" s="1434"/>
      <c r="E6" s="1434"/>
      <c r="F6" s="1434" t="s">
        <v>592</v>
      </c>
      <c r="G6" s="1434"/>
      <c r="H6" s="1434"/>
      <c r="I6" s="1434" t="s">
        <v>593</v>
      </c>
      <c r="J6" s="1434"/>
      <c r="K6" s="1434"/>
      <c r="L6" s="1434"/>
      <c r="M6" s="1434"/>
      <c r="N6" s="1434"/>
      <c r="O6" s="1434"/>
      <c r="P6" s="1434" t="s">
        <v>37</v>
      </c>
      <c r="Q6" s="1434" t="s">
        <v>7</v>
      </c>
      <c r="R6" s="1434"/>
      <c r="S6" s="1434"/>
      <c r="T6" s="1434"/>
      <c r="U6" s="1434"/>
    </row>
    <row r="7" spans="1:22" ht="34.5" customHeight="1">
      <c r="A7" s="1441"/>
      <c r="B7" s="1442"/>
      <c r="C7" s="1434"/>
      <c r="D7" s="1434"/>
      <c r="E7" s="1434"/>
      <c r="F7" s="1434"/>
      <c r="G7" s="1434"/>
      <c r="H7" s="1434"/>
      <c r="I7" s="1434" t="s">
        <v>594</v>
      </c>
      <c r="J7" s="1434"/>
      <c r="K7" s="1434"/>
      <c r="L7" s="1434" t="s">
        <v>595</v>
      </c>
      <c r="M7" s="1434"/>
      <c r="N7" s="1434"/>
      <c r="O7" s="1434"/>
      <c r="P7" s="1434"/>
      <c r="Q7" s="1434" t="s">
        <v>668</v>
      </c>
      <c r="R7" s="1434" t="s">
        <v>597</v>
      </c>
      <c r="S7" s="1434" t="s">
        <v>598</v>
      </c>
      <c r="T7" s="1434" t="s">
        <v>599</v>
      </c>
      <c r="U7" s="1434" t="s">
        <v>600</v>
      </c>
      <c r="V7" s="636" t="s">
        <v>601</v>
      </c>
    </row>
    <row r="8" spans="1:21" ht="18.75" customHeight="1">
      <c r="A8" s="1441"/>
      <c r="B8" s="1442"/>
      <c r="C8" s="1434" t="s">
        <v>37</v>
      </c>
      <c r="D8" s="1434" t="s">
        <v>7</v>
      </c>
      <c r="E8" s="1434"/>
      <c r="F8" s="1434" t="s">
        <v>37</v>
      </c>
      <c r="G8" s="1434" t="s">
        <v>7</v>
      </c>
      <c r="H8" s="1434"/>
      <c r="I8" s="1434" t="s">
        <v>37</v>
      </c>
      <c r="J8" s="1434" t="s">
        <v>7</v>
      </c>
      <c r="K8" s="1434"/>
      <c r="L8" s="1434" t="s">
        <v>37</v>
      </c>
      <c r="M8" s="1434" t="s">
        <v>602</v>
      </c>
      <c r="N8" s="1434"/>
      <c r="O8" s="1434"/>
      <c r="P8" s="1434"/>
      <c r="Q8" s="1435"/>
      <c r="R8" s="1434"/>
      <c r="S8" s="1434"/>
      <c r="T8" s="1434"/>
      <c r="U8" s="1434"/>
    </row>
    <row r="9" spans="1:23" ht="122.25" customHeight="1">
      <c r="A9" s="1441"/>
      <c r="B9" s="1442"/>
      <c r="C9" s="1434"/>
      <c r="D9" s="642" t="s">
        <v>603</v>
      </c>
      <c r="E9" s="642" t="s">
        <v>610</v>
      </c>
      <c r="F9" s="1434"/>
      <c r="G9" s="642" t="s">
        <v>603</v>
      </c>
      <c r="H9" s="642" t="s">
        <v>604</v>
      </c>
      <c r="I9" s="1434"/>
      <c r="J9" s="642" t="s">
        <v>605</v>
      </c>
      <c r="K9" s="642" t="s">
        <v>606</v>
      </c>
      <c r="L9" s="1434"/>
      <c r="M9" s="642" t="s">
        <v>607</v>
      </c>
      <c r="N9" s="642" t="s">
        <v>608</v>
      </c>
      <c r="O9" s="642" t="s">
        <v>609</v>
      </c>
      <c r="P9" s="1434"/>
      <c r="Q9" s="1435"/>
      <c r="R9" s="1434"/>
      <c r="S9" s="1434"/>
      <c r="T9" s="1434"/>
      <c r="U9" s="1434"/>
      <c r="V9" s="643"/>
      <c r="W9" s="643"/>
    </row>
    <row r="10" spans="1:29" ht="12.75">
      <c r="A10" s="645"/>
      <c r="B10" s="646" t="s">
        <v>611</v>
      </c>
      <c r="C10" s="647">
        <v>1</v>
      </c>
      <c r="D10" s="648">
        <v>2</v>
      </c>
      <c r="E10" s="647">
        <v>3</v>
      </c>
      <c r="F10" s="648">
        <v>4</v>
      </c>
      <c r="G10" s="647">
        <v>5</v>
      </c>
      <c r="H10" s="648">
        <v>6</v>
      </c>
      <c r="I10" s="647">
        <v>7</v>
      </c>
      <c r="J10" s="648">
        <v>8</v>
      </c>
      <c r="K10" s="647">
        <v>9</v>
      </c>
      <c r="L10" s="648">
        <v>10</v>
      </c>
      <c r="M10" s="647">
        <v>11</v>
      </c>
      <c r="N10" s="648">
        <v>12</v>
      </c>
      <c r="O10" s="647">
        <v>13</v>
      </c>
      <c r="P10" s="648">
        <v>14</v>
      </c>
      <c r="Q10" s="647">
        <v>15</v>
      </c>
      <c r="R10" s="648">
        <v>16</v>
      </c>
      <c r="S10" s="647">
        <v>17</v>
      </c>
      <c r="T10" s="648">
        <v>18</v>
      </c>
      <c r="U10" s="647">
        <v>19</v>
      </c>
      <c r="V10" s="644"/>
      <c r="W10" s="643"/>
      <c r="X10" s="643"/>
      <c r="Y10" s="643"/>
      <c r="Z10" s="643"/>
      <c r="AA10" s="643"/>
      <c r="AB10" s="643"/>
      <c r="AC10" s="643"/>
    </row>
    <row r="11" spans="1:29" s="651" customFormat="1" ht="16.5" customHeight="1">
      <c r="A11" s="1428" t="s">
        <v>37</v>
      </c>
      <c r="B11" s="1429"/>
      <c r="C11" s="860">
        <f>IF(C12+C13=D11+E11,C12+C13,"Kiểm tra lại")</f>
        <v>65</v>
      </c>
      <c r="D11" s="860">
        <f aca="true" t="shared" si="0" ref="D11:U11">D12+D13</f>
        <v>0</v>
      </c>
      <c r="E11" s="860">
        <f t="shared" si="0"/>
        <v>65</v>
      </c>
      <c r="F11" s="860">
        <f>IF(F12+F13=G11+H11,F12+F13,"Kiểm tra lại")</f>
        <v>41</v>
      </c>
      <c r="G11" s="860">
        <f t="shared" si="0"/>
        <v>0</v>
      </c>
      <c r="H11" s="860">
        <f t="shared" si="0"/>
        <v>41</v>
      </c>
      <c r="I11" s="860">
        <f>IF(I12+I13=J11+K11,I12+I13,"Kiểm tra lại")</f>
        <v>17</v>
      </c>
      <c r="J11" s="860">
        <f t="shared" si="0"/>
        <v>17</v>
      </c>
      <c r="K11" s="860">
        <f t="shared" si="0"/>
        <v>0</v>
      </c>
      <c r="L11" s="860">
        <f>IF(L12+L13=SUM(M11:O11),L12+L13,"Kiểm tra lại")</f>
        <v>24</v>
      </c>
      <c r="M11" s="860">
        <f t="shared" si="0"/>
        <v>1</v>
      </c>
      <c r="N11" s="860">
        <f t="shared" si="0"/>
        <v>23</v>
      </c>
      <c r="O11" s="860">
        <f t="shared" si="0"/>
        <v>0</v>
      </c>
      <c r="P11" s="860">
        <f>IF(P12+P13=SUM(Q11:U11),P12+P13,"Kiểm tra lại")</f>
        <v>17</v>
      </c>
      <c r="Q11" s="860">
        <f t="shared" si="0"/>
        <v>4</v>
      </c>
      <c r="R11" s="860">
        <f t="shared" si="0"/>
        <v>6</v>
      </c>
      <c r="S11" s="860">
        <f t="shared" si="0"/>
        <v>3</v>
      </c>
      <c r="T11" s="860">
        <f t="shared" si="0"/>
        <v>4</v>
      </c>
      <c r="U11" s="860">
        <f t="shared" si="0"/>
        <v>0</v>
      </c>
      <c r="V11" s="649"/>
      <c r="W11" s="650"/>
      <c r="X11" s="650"/>
      <c r="Y11" s="650"/>
      <c r="Z11" s="650"/>
      <c r="AA11" s="650"/>
      <c r="AB11" s="650"/>
      <c r="AC11" s="650"/>
    </row>
    <row r="12" spans="1:29" s="651" customFormat="1" ht="16.5" customHeight="1">
      <c r="A12" s="652" t="s">
        <v>0</v>
      </c>
      <c r="B12" s="653" t="s">
        <v>98</v>
      </c>
      <c r="C12" s="861">
        <f>D12+E12</f>
        <v>37</v>
      </c>
      <c r="D12" s="862"/>
      <c r="E12" s="862">
        <v>37</v>
      </c>
      <c r="F12" s="862">
        <f>G12+H12</f>
        <v>27</v>
      </c>
      <c r="G12" s="862"/>
      <c r="H12" s="862">
        <v>27</v>
      </c>
      <c r="I12" s="862">
        <f>J12+K12</f>
        <v>4</v>
      </c>
      <c r="J12" s="862">
        <v>4</v>
      </c>
      <c r="K12" s="862"/>
      <c r="L12" s="862">
        <f>SUM(M12:O12)</f>
        <v>23</v>
      </c>
      <c r="M12" s="862"/>
      <c r="N12" s="862">
        <v>23</v>
      </c>
      <c r="O12" s="862"/>
      <c r="P12" s="862">
        <f>Q12+R12+S12+T12+U12</f>
        <v>4</v>
      </c>
      <c r="Q12" s="862"/>
      <c r="R12" s="862"/>
      <c r="S12" s="862">
        <v>2</v>
      </c>
      <c r="T12" s="862">
        <v>2</v>
      </c>
      <c r="U12" s="862"/>
      <c r="V12" s="654"/>
      <c r="W12" s="650"/>
      <c r="X12" s="650"/>
      <c r="Y12" s="650"/>
      <c r="Z12" s="650"/>
      <c r="AA12" s="650"/>
      <c r="AB12" s="650"/>
      <c r="AC12" s="650"/>
    </row>
    <row r="13" spans="1:29" s="651" customFormat="1" ht="16.5" customHeight="1">
      <c r="A13" s="655" t="s">
        <v>1</v>
      </c>
      <c r="B13" s="653" t="s">
        <v>19</v>
      </c>
      <c r="C13" s="863">
        <f>SUM(C14:C20)</f>
        <v>28</v>
      </c>
      <c r="D13" s="863">
        <f aca="true" t="shared" si="1" ref="D13:U13">SUM(D14:D20)</f>
        <v>0</v>
      </c>
      <c r="E13" s="863">
        <f t="shared" si="1"/>
        <v>28</v>
      </c>
      <c r="F13" s="863">
        <f t="shared" si="1"/>
        <v>14</v>
      </c>
      <c r="G13" s="863">
        <f t="shared" si="1"/>
        <v>0</v>
      </c>
      <c r="H13" s="863">
        <f t="shared" si="1"/>
        <v>14</v>
      </c>
      <c r="I13" s="863">
        <f t="shared" si="1"/>
        <v>13</v>
      </c>
      <c r="J13" s="863">
        <f t="shared" si="1"/>
        <v>13</v>
      </c>
      <c r="K13" s="863">
        <f t="shared" si="1"/>
        <v>0</v>
      </c>
      <c r="L13" s="863">
        <f t="shared" si="1"/>
        <v>1</v>
      </c>
      <c r="M13" s="863">
        <f t="shared" si="1"/>
        <v>1</v>
      </c>
      <c r="N13" s="863">
        <f t="shared" si="1"/>
        <v>0</v>
      </c>
      <c r="O13" s="863">
        <f t="shared" si="1"/>
        <v>0</v>
      </c>
      <c r="P13" s="863">
        <f t="shared" si="1"/>
        <v>13</v>
      </c>
      <c r="Q13" s="863">
        <f t="shared" si="1"/>
        <v>4</v>
      </c>
      <c r="R13" s="863">
        <f t="shared" si="1"/>
        <v>6</v>
      </c>
      <c r="S13" s="863">
        <f t="shared" si="1"/>
        <v>1</v>
      </c>
      <c r="T13" s="863">
        <f t="shared" si="1"/>
        <v>2</v>
      </c>
      <c r="U13" s="863">
        <f t="shared" si="1"/>
        <v>0</v>
      </c>
      <c r="V13" s="650"/>
      <c r="W13" s="650"/>
      <c r="X13" s="650"/>
      <c r="Y13" s="650"/>
      <c r="Z13" s="650"/>
      <c r="AA13" s="650"/>
      <c r="AB13" s="650"/>
      <c r="AC13" s="650"/>
    </row>
    <row r="14" spans="1:29" s="651" customFormat="1" ht="31.5" customHeight="1">
      <c r="A14" s="656" t="s">
        <v>52</v>
      </c>
      <c r="B14" s="869" t="s">
        <v>733</v>
      </c>
      <c r="C14" s="883">
        <f>D14+E14</f>
        <v>2</v>
      </c>
      <c r="D14" s="883"/>
      <c r="E14" s="883">
        <v>2</v>
      </c>
      <c r="F14" s="883">
        <f>G14+H14</f>
        <v>2</v>
      </c>
      <c r="G14" s="883"/>
      <c r="H14" s="883">
        <v>2</v>
      </c>
      <c r="I14" s="883">
        <f>J14+K14</f>
        <v>1</v>
      </c>
      <c r="J14" s="883">
        <v>1</v>
      </c>
      <c r="K14" s="883"/>
      <c r="L14" s="883">
        <f>SUM(M14:O14)</f>
        <v>1</v>
      </c>
      <c r="M14" s="883">
        <v>1</v>
      </c>
      <c r="N14" s="883"/>
      <c r="O14" s="883"/>
      <c r="P14" s="862">
        <f aca="true" t="shared" si="2" ref="P14:P20">Q14+R14+S14+T14+U14</f>
        <v>1</v>
      </c>
      <c r="Q14" s="883"/>
      <c r="R14" s="883"/>
      <c r="S14" s="883"/>
      <c r="T14" s="883">
        <v>1</v>
      </c>
      <c r="U14" s="883"/>
      <c r="V14" s="650"/>
      <c r="W14" s="650"/>
      <c r="X14" s="650"/>
      <c r="Y14" s="650"/>
      <c r="Z14" s="650"/>
      <c r="AA14" s="650"/>
      <c r="AB14" s="650"/>
      <c r="AC14" s="650"/>
    </row>
    <row r="15" spans="1:29" s="651" customFormat="1" ht="15.75" customHeight="1">
      <c r="A15" s="656" t="s">
        <v>53</v>
      </c>
      <c r="B15" s="599" t="s">
        <v>734</v>
      </c>
      <c r="C15" s="883">
        <f aca="true" t="shared" si="3" ref="C15:C20">D15+E15</f>
        <v>14</v>
      </c>
      <c r="D15" s="883"/>
      <c r="E15" s="883">
        <v>14</v>
      </c>
      <c r="F15" s="883">
        <f aca="true" t="shared" si="4" ref="F15:F20">G15+H15</f>
        <v>5</v>
      </c>
      <c r="G15" s="883"/>
      <c r="H15" s="883">
        <v>5</v>
      </c>
      <c r="I15" s="883">
        <f aca="true" t="shared" si="5" ref="I15:I20">J15+K15</f>
        <v>5</v>
      </c>
      <c r="J15" s="883">
        <v>5</v>
      </c>
      <c r="K15" s="883"/>
      <c r="L15" s="883">
        <f aca="true" t="shared" si="6" ref="L15:L20">SUM(M15:O15)</f>
        <v>0</v>
      </c>
      <c r="M15" s="883"/>
      <c r="N15" s="883"/>
      <c r="O15" s="883"/>
      <c r="P15" s="862">
        <f t="shared" si="2"/>
        <v>5</v>
      </c>
      <c r="Q15" s="883"/>
      <c r="R15" s="883">
        <v>5</v>
      </c>
      <c r="S15" s="883"/>
      <c r="T15" s="883"/>
      <c r="U15" s="883"/>
      <c r="V15" s="650"/>
      <c r="W15" s="650"/>
      <c r="X15" s="650"/>
      <c r="Y15" s="650"/>
      <c r="Z15" s="650"/>
      <c r="AA15" s="650"/>
      <c r="AB15" s="650"/>
      <c r="AC15" s="650"/>
    </row>
    <row r="16" spans="1:29" s="651" customFormat="1" ht="15.75" customHeight="1">
      <c r="A16" s="656" t="s">
        <v>58</v>
      </c>
      <c r="B16" s="599" t="s">
        <v>735</v>
      </c>
      <c r="C16" s="862">
        <f t="shared" si="3"/>
        <v>0</v>
      </c>
      <c r="D16" s="862"/>
      <c r="E16" s="862"/>
      <c r="F16" s="862">
        <f t="shared" si="4"/>
        <v>0</v>
      </c>
      <c r="G16" s="862"/>
      <c r="H16" s="862"/>
      <c r="I16" s="862">
        <f t="shared" si="5"/>
        <v>0</v>
      </c>
      <c r="J16" s="862"/>
      <c r="K16" s="862"/>
      <c r="L16" s="862">
        <f t="shared" si="6"/>
        <v>0</v>
      </c>
      <c r="M16" s="862"/>
      <c r="N16" s="862"/>
      <c r="O16" s="862"/>
      <c r="P16" s="862">
        <f t="shared" si="2"/>
        <v>0</v>
      </c>
      <c r="Q16" s="862"/>
      <c r="R16" s="862"/>
      <c r="S16" s="862"/>
      <c r="T16" s="862"/>
      <c r="U16" s="862"/>
      <c r="V16" s="650"/>
      <c r="W16" s="650"/>
      <c r="X16" s="650"/>
      <c r="Y16" s="650"/>
      <c r="Z16" s="650"/>
      <c r="AA16" s="650"/>
      <c r="AB16" s="650"/>
      <c r="AC16" s="650"/>
    </row>
    <row r="17" spans="1:29" s="651" customFormat="1" ht="15.75" customHeight="1">
      <c r="A17" s="656" t="s">
        <v>73</v>
      </c>
      <c r="B17" s="599" t="s">
        <v>736</v>
      </c>
      <c r="C17" s="862">
        <f t="shared" si="3"/>
        <v>9</v>
      </c>
      <c r="D17" s="862"/>
      <c r="E17" s="862">
        <v>9</v>
      </c>
      <c r="F17" s="862">
        <f t="shared" si="4"/>
        <v>4</v>
      </c>
      <c r="G17" s="862"/>
      <c r="H17" s="862">
        <v>4</v>
      </c>
      <c r="I17" s="862">
        <f t="shared" si="5"/>
        <v>4</v>
      </c>
      <c r="J17" s="862">
        <v>4</v>
      </c>
      <c r="K17" s="862"/>
      <c r="L17" s="862">
        <v>0</v>
      </c>
      <c r="M17" s="862"/>
      <c r="N17" s="862"/>
      <c r="O17" s="862"/>
      <c r="P17" s="862">
        <f t="shared" si="2"/>
        <v>4</v>
      </c>
      <c r="Q17" s="862">
        <v>2</v>
      </c>
      <c r="R17" s="862"/>
      <c r="S17" s="862">
        <v>1</v>
      </c>
      <c r="T17" s="862">
        <v>1</v>
      </c>
      <c r="U17" s="862"/>
      <c r="V17" s="650"/>
      <c r="W17" s="650"/>
      <c r="X17" s="650"/>
      <c r="Y17" s="650"/>
      <c r="Z17" s="650"/>
      <c r="AA17" s="650"/>
      <c r="AB17" s="650"/>
      <c r="AC17" s="650"/>
    </row>
    <row r="18" spans="1:29" s="651" customFormat="1" ht="15.75" customHeight="1">
      <c r="A18" s="656" t="s">
        <v>74</v>
      </c>
      <c r="B18" s="599" t="s">
        <v>737</v>
      </c>
      <c r="C18" s="862">
        <f t="shared" si="3"/>
        <v>0</v>
      </c>
      <c r="D18" s="862"/>
      <c r="E18" s="862"/>
      <c r="F18" s="862">
        <f t="shared" si="4"/>
        <v>0</v>
      </c>
      <c r="G18" s="862"/>
      <c r="H18" s="862"/>
      <c r="I18" s="862">
        <f t="shared" si="5"/>
        <v>0</v>
      </c>
      <c r="J18" s="862"/>
      <c r="K18" s="862"/>
      <c r="L18" s="862">
        <f t="shared" si="6"/>
        <v>0</v>
      </c>
      <c r="M18" s="862"/>
      <c r="N18" s="862"/>
      <c r="O18" s="862"/>
      <c r="P18" s="862">
        <f t="shared" si="2"/>
        <v>0</v>
      </c>
      <c r="Q18" s="862"/>
      <c r="R18" s="862"/>
      <c r="S18" s="862"/>
      <c r="T18" s="862"/>
      <c r="U18" s="862"/>
      <c r="V18" s="650"/>
      <c r="W18" s="650"/>
      <c r="X18" s="650"/>
      <c r="Y18" s="650"/>
      <c r="Z18" s="650"/>
      <c r="AA18" s="650"/>
      <c r="AB18" s="650"/>
      <c r="AC18" s="650"/>
    </row>
    <row r="19" spans="1:29" s="651" customFormat="1" ht="15.75" customHeight="1">
      <c r="A19" s="656" t="s">
        <v>75</v>
      </c>
      <c r="B19" s="599" t="s">
        <v>738</v>
      </c>
      <c r="C19" s="862">
        <f t="shared" si="3"/>
        <v>2</v>
      </c>
      <c r="D19" s="862"/>
      <c r="E19" s="862">
        <v>2</v>
      </c>
      <c r="F19" s="862">
        <f t="shared" si="4"/>
        <v>2</v>
      </c>
      <c r="G19" s="862"/>
      <c r="H19" s="862">
        <v>2</v>
      </c>
      <c r="I19" s="862">
        <f t="shared" si="5"/>
        <v>2</v>
      </c>
      <c r="J19" s="862">
        <v>2</v>
      </c>
      <c r="K19" s="862"/>
      <c r="L19" s="862">
        <f t="shared" si="6"/>
        <v>0</v>
      </c>
      <c r="M19" s="862"/>
      <c r="N19" s="862"/>
      <c r="O19" s="862"/>
      <c r="P19" s="862">
        <f t="shared" si="2"/>
        <v>2</v>
      </c>
      <c r="Q19" s="862">
        <v>1</v>
      </c>
      <c r="R19" s="862">
        <v>1</v>
      </c>
      <c r="S19" s="862"/>
      <c r="T19" s="862"/>
      <c r="U19" s="862"/>
      <c r="V19" s="650"/>
      <c r="W19" s="650"/>
      <c r="X19" s="650"/>
      <c r="Y19" s="650"/>
      <c r="Z19" s="650"/>
      <c r="AA19" s="650"/>
      <c r="AB19" s="650"/>
      <c r="AC19" s="650"/>
    </row>
    <row r="20" spans="1:29" s="651" customFormat="1" ht="15.75" customHeight="1">
      <c r="A20" s="656" t="s">
        <v>76</v>
      </c>
      <c r="B20" s="599" t="s">
        <v>739</v>
      </c>
      <c r="C20" s="862">
        <f t="shared" si="3"/>
        <v>1</v>
      </c>
      <c r="D20" s="862"/>
      <c r="E20" s="862">
        <v>1</v>
      </c>
      <c r="F20" s="862">
        <f t="shared" si="4"/>
        <v>1</v>
      </c>
      <c r="G20" s="862"/>
      <c r="H20" s="862">
        <v>1</v>
      </c>
      <c r="I20" s="862">
        <f t="shared" si="5"/>
        <v>1</v>
      </c>
      <c r="J20" s="862">
        <v>1</v>
      </c>
      <c r="K20" s="862"/>
      <c r="L20" s="862">
        <f t="shared" si="6"/>
        <v>0</v>
      </c>
      <c r="M20" s="862"/>
      <c r="N20" s="862"/>
      <c r="O20" s="862"/>
      <c r="P20" s="862">
        <f t="shared" si="2"/>
        <v>1</v>
      </c>
      <c r="Q20" s="862">
        <v>1</v>
      </c>
      <c r="R20" s="862"/>
      <c r="S20" s="862"/>
      <c r="T20" s="862"/>
      <c r="U20" s="862"/>
      <c r="V20" s="650"/>
      <c r="W20" s="650"/>
      <c r="X20" s="650"/>
      <c r="Y20" s="650"/>
      <c r="Z20" s="650"/>
      <c r="AA20" s="650"/>
      <c r="AB20" s="650"/>
      <c r="AC20" s="650"/>
    </row>
    <row r="21" spans="1:21" ht="22.5" customHeight="1">
      <c r="A21" s="657"/>
      <c r="B21" s="1430"/>
      <c r="C21" s="1430"/>
      <c r="D21" s="1430"/>
      <c r="E21" s="1430"/>
      <c r="F21" s="1430"/>
      <c r="G21" s="1430"/>
      <c r="H21" s="728"/>
      <c r="I21" s="728"/>
      <c r="J21" s="728"/>
      <c r="K21" s="728"/>
      <c r="L21" s="728"/>
      <c r="M21" s="789"/>
      <c r="N21" s="1431" t="str">
        <f>'Thong tin'!B8</f>
        <v>Ninh Thuận, ngày  30 tháng 9 năm 2017</v>
      </c>
      <c r="O21" s="1431"/>
      <c r="P21" s="1431"/>
      <c r="Q21" s="1431"/>
      <c r="R21" s="1431"/>
      <c r="S21" s="1431"/>
      <c r="T21" s="1431"/>
      <c r="U21" s="1431"/>
    </row>
    <row r="22" spans="1:21" ht="17.25" customHeight="1">
      <c r="A22" s="657"/>
      <c r="B22" s="1432" t="s">
        <v>4</v>
      </c>
      <c r="C22" s="1432"/>
      <c r="D22" s="1432"/>
      <c r="E22" s="1432"/>
      <c r="F22" s="1432"/>
      <c r="G22" s="1432"/>
      <c r="H22" s="697"/>
      <c r="I22" s="697"/>
      <c r="J22" s="697"/>
      <c r="K22" s="697"/>
      <c r="L22" s="697"/>
      <c r="M22" s="789"/>
      <c r="N22" s="1424" t="str">
        <f>'Thong tin'!B7</f>
        <v>CỤC TRƯỞNG</v>
      </c>
      <c r="O22" s="1424"/>
      <c r="P22" s="1424"/>
      <c r="Q22" s="1424"/>
      <c r="R22" s="1424"/>
      <c r="S22" s="1424"/>
      <c r="T22" s="1424"/>
      <c r="U22" s="1424"/>
    </row>
    <row r="23" spans="1:21" ht="18" customHeight="1">
      <c r="A23" s="661"/>
      <c r="B23" s="1423"/>
      <c r="C23" s="1423"/>
      <c r="D23" s="1423"/>
      <c r="E23" s="1423"/>
      <c r="F23" s="1423"/>
      <c r="G23" s="791"/>
      <c r="H23" s="791"/>
      <c r="I23" s="791"/>
      <c r="J23" s="791"/>
      <c r="K23" s="791"/>
      <c r="L23" s="791"/>
      <c r="M23" s="791"/>
      <c r="N23" s="1424"/>
      <c r="O23" s="1424"/>
      <c r="P23" s="1424"/>
      <c r="Q23" s="1424"/>
      <c r="R23" s="1424"/>
      <c r="S23" s="1424"/>
      <c r="T23" s="1424"/>
      <c r="U23" s="1424"/>
    </row>
    <row r="24" spans="2:21" ht="23.25" customHeight="1">
      <c r="B24" s="1425"/>
      <c r="C24" s="1425"/>
      <c r="D24" s="1425"/>
      <c r="E24" s="1425"/>
      <c r="F24" s="1425"/>
      <c r="G24" s="789"/>
      <c r="H24" s="789"/>
      <c r="I24" s="789"/>
      <c r="J24" s="789"/>
      <c r="K24" s="789"/>
      <c r="L24" s="789"/>
      <c r="M24" s="789"/>
      <c r="N24" s="789"/>
      <c r="O24" s="789"/>
      <c r="P24" s="1425"/>
      <c r="Q24" s="1425"/>
      <c r="R24" s="1425"/>
      <c r="S24" s="1425"/>
      <c r="T24" s="1425"/>
      <c r="U24" s="789"/>
    </row>
    <row r="25" spans="2:21" ht="3" customHeight="1">
      <c r="B25" s="789"/>
      <c r="C25" s="789"/>
      <c r="D25" s="789"/>
      <c r="E25" s="789"/>
      <c r="F25" s="789"/>
      <c r="G25" s="789"/>
      <c r="H25" s="789"/>
      <c r="I25" s="789"/>
      <c r="J25" s="789"/>
      <c r="K25" s="789"/>
      <c r="L25" s="789"/>
      <c r="M25" s="789"/>
      <c r="N25" s="789"/>
      <c r="O25" s="789"/>
      <c r="P25" s="789"/>
      <c r="Q25" s="1426"/>
      <c r="R25" s="1426"/>
      <c r="S25" s="789"/>
      <c r="T25" s="789"/>
      <c r="U25" s="789"/>
    </row>
    <row r="26" spans="2:21" ht="10.5" customHeight="1">
      <c r="B26" s="789"/>
      <c r="C26" s="789"/>
      <c r="D26" s="789"/>
      <c r="E26" s="789"/>
      <c r="F26" s="789"/>
      <c r="G26" s="789"/>
      <c r="H26" s="789"/>
      <c r="I26" s="789"/>
      <c r="J26" s="789"/>
      <c r="K26" s="789"/>
      <c r="L26" s="789"/>
      <c r="M26" s="789"/>
      <c r="N26" s="789"/>
      <c r="O26" s="789"/>
      <c r="P26" s="789"/>
      <c r="Q26" s="789"/>
      <c r="R26" s="789"/>
      <c r="S26" s="789"/>
      <c r="T26" s="789"/>
      <c r="U26" s="789"/>
    </row>
    <row r="27" spans="2:21" ht="18">
      <c r="B27" s="789"/>
      <c r="C27" s="789"/>
      <c r="D27" s="789"/>
      <c r="E27" s="789"/>
      <c r="F27" s="789"/>
      <c r="G27" s="789"/>
      <c r="H27" s="789"/>
      <c r="I27" s="789"/>
      <c r="J27" s="789" t="s">
        <v>601</v>
      </c>
      <c r="K27" s="789"/>
      <c r="L27" s="789"/>
      <c r="M27" s="789"/>
      <c r="N27" s="789"/>
      <c r="O27" s="789"/>
      <c r="P27" s="789"/>
      <c r="Q27" s="789"/>
      <c r="R27" s="789"/>
      <c r="S27" s="789"/>
      <c r="T27" s="789"/>
      <c r="U27" s="789"/>
    </row>
    <row r="28" spans="2:21" ht="10.5" customHeight="1">
      <c r="B28" s="789"/>
      <c r="C28" s="789"/>
      <c r="D28" s="789"/>
      <c r="E28" s="789"/>
      <c r="F28" s="789"/>
      <c r="G28" s="789"/>
      <c r="H28" s="789"/>
      <c r="I28" s="789"/>
      <c r="J28" s="789"/>
      <c r="K28" s="789"/>
      <c r="L28" s="789"/>
      <c r="M28" s="789"/>
      <c r="N28" s="789"/>
      <c r="O28" s="789"/>
      <c r="P28" s="789"/>
      <c r="Q28" s="789"/>
      <c r="R28" s="789"/>
      <c r="S28" s="789"/>
      <c r="T28" s="789"/>
      <c r="U28" s="789"/>
    </row>
    <row r="29" spans="2:21" ht="18">
      <c r="B29" s="789"/>
      <c r="C29" s="789"/>
      <c r="D29" s="789"/>
      <c r="E29" s="789"/>
      <c r="F29" s="789"/>
      <c r="G29" s="789"/>
      <c r="H29" s="789"/>
      <c r="I29" s="789"/>
      <c r="J29" s="789" t="s">
        <v>601</v>
      </c>
      <c r="K29" s="789"/>
      <c r="L29" s="789"/>
      <c r="M29" s="789"/>
      <c r="N29" s="789"/>
      <c r="O29" s="789"/>
      <c r="P29" s="789"/>
      <c r="Q29" s="789"/>
      <c r="R29" s="789"/>
      <c r="S29" s="789"/>
      <c r="T29" s="789"/>
      <c r="U29" s="789"/>
    </row>
    <row r="30" spans="2:21" ht="16.5">
      <c r="B30" s="1427" t="str">
        <f>'Thong tin'!B5</f>
        <v>Trần Minh Tuân</v>
      </c>
      <c r="C30" s="1427"/>
      <c r="D30" s="1427"/>
      <c r="E30" s="1427"/>
      <c r="F30" s="1427"/>
      <c r="G30" s="1427"/>
      <c r="H30" s="792"/>
      <c r="I30" s="793"/>
      <c r="J30" s="793"/>
      <c r="K30" s="793"/>
      <c r="L30" s="793"/>
      <c r="M30" s="793"/>
      <c r="N30" s="1427" t="str">
        <f>'Thong tin'!B6</f>
        <v>Trần Văn Hiếu</v>
      </c>
      <c r="O30" s="1427"/>
      <c r="P30" s="1427"/>
      <c r="Q30" s="1427"/>
      <c r="R30" s="1427"/>
      <c r="S30" s="1427"/>
      <c r="T30" s="1427"/>
      <c r="U30" s="1427"/>
    </row>
    <row r="32" spans="15:20" ht="12.75">
      <c r="O32" s="1433"/>
      <c r="P32" s="1433"/>
      <c r="Q32" s="1433"/>
      <c r="R32" s="1433"/>
      <c r="S32" s="1433"/>
      <c r="T32" s="1433"/>
    </row>
    <row r="34" ht="12.75" hidden="1"/>
    <row r="35" spans="1:14" ht="12.75" customHeight="1" hidden="1">
      <c r="A35" s="665" t="s">
        <v>226</v>
      </c>
      <c r="B35" s="666"/>
      <c r="C35" s="666"/>
      <c r="D35" s="666"/>
      <c r="E35" s="666"/>
      <c r="F35" s="666"/>
      <c r="G35" s="666"/>
      <c r="H35" s="666"/>
      <c r="I35" s="666"/>
      <c r="J35" s="666"/>
      <c r="K35" s="666"/>
      <c r="L35" s="666"/>
      <c r="M35" s="666"/>
      <c r="N35" s="666"/>
    </row>
    <row r="36" spans="1:14" s="667" customFormat="1" ht="15.75" customHeight="1" hidden="1">
      <c r="A36" s="1422" t="s">
        <v>612</v>
      </c>
      <c r="B36" s="1422"/>
      <c r="C36" s="1422"/>
      <c r="D36" s="1422"/>
      <c r="E36" s="1422"/>
      <c r="F36" s="1422"/>
      <c r="G36" s="1422"/>
      <c r="H36" s="1422"/>
      <c r="I36" s="1422"/>
      <c r="J36" s="1422"/>
      <c r="K36" s="1422"/>
      <c r="L36" s="666"/>
      <c r="M36" s="666"/>
      <c r="N36" s="666"/>
    </row>
    <row r="37" spans="1:14" s="670" customFormat="1" ht="15" hidden="1">
      <c r="A37" s="668" t="s">
        <v>613</v>
      </c>
      <c r="B37" s="669"/>
      <c r="C37" s="669"/>
      <c r="D37" s="669"/>
      <c r="E37" s="669"/>
      <c r="F37" s="669"/>
      <c r="G37" s="669"/>
      <c r="H37" s="669"/>
      <c r="I37" s="669"/>
      <c r="J37" s="669"/>
      <c r="K37" s="669"/>
      <c r="L37" s="669"/>
      <c r="M37" s="669"/>
      <c r="N37" s="669"/>
    </row>
    <row r="38" spans="1:14" s="667" customFormat="1" ht="15" hidden="1">
      <c r="A38" s="668" t="s">
        <v>614</v>
      </c>
      <c r="B38" s="669"/>
      <c r="C38" s="669"/>
      <c r="D38" s="669"/>
      <c r="E38" s="669"/>
      <c r="F38" s="669"/>
      <c r="G38" s="669"/>
      <c r="H38" s="669"/>
      <c r="I38" s="669"/>
      <c r="J38" s="669"/>
      <c r="K38" s="669"/>
      <c r="L38" s="671"/>
      <c r="M38" s="671"/>
      <c r="N38" s="671"/>
    </row>
    <row r="39" spans="1:14" s="667" customFormat="1" ht="15" hidden="1">
      <c r="A39" s="671"/>
      <c r="B39" s="671"/>
      <c r="C39" s="671"/>
      <c r="D39" s="671"/>
      <c r="E39" s="671"/>
      <c r="F39" s="671"/>
      <c r="G39" s="671"/>
      <c r="H39" s="671"/>
      <c r="I39" s="671"/>
      <c r="J39" s="671"/>
      <c r="K39" s="671"/>
      <c r="L39" s="671"/>
      <c r="M39" s="671"/>
      <c r="N39" s="671"/>
    </row>
    <row r="40" spans="1:14" ht="12.75" hidden="1">
      <c r="A40" s="661"/>
      <c r="B40" s="661"/>
      <c r="C40" s="661"/>
      <c r="D40" s="661"/>
      <c r="E40" s="661"/>
      <c r="F40" s="661"/>
      <c r="G40" s="661"/>
      <c r="H40" s="661"/>
      <c r="I40" s="661"/>
      <c r="J40" s="661"/>
      <c r="K40" s="661"/>
      <c r="L40" s="661"/>
      <c r="M40" s="661"/>
      <c r="N40" s="661"/>
    </row>
    <row r="41" ht="15.75" hidden="1">
      <c r="H41" s="586"/>
    </row>
    <row r="42" ht="12.75" hidden="1"/>
    <row r="43" ht="12.75" hidden="1"/>
    <row r="44" ht="12.75" hidden="1"/>
    <row r="45" ht="12.75" hidden="1"/>
    <row r="46" ht="12.75" hidden="1">
      <c r="D46" s="672"/>
    </row>
    <row r="47" ht="12.75" hidden="1">
      <c r="C47" s="672"/>
    </row>
    <row r="48" ht="12.75" hidden="1"/>
    <row r="49" ht="12.75" hidden="1"/>
    <row r="50" ht="12.75" hidden="1">
      <c r="L50" s="672"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1:G21"/>
    <mergeCell ref="N21:U21"/>
    <mergeCell ref="B22:G22"/>
    <mergeCell ref="N22:U22"/>
    <mergeCell ref="O32:T32"/>
    <mergeCell ref="A36:K36"/>
    <mergeCell ref="B23:F23"/>
    <mergeCell ref="N23:U23"/>
    <mergeCell ref="B24:F24"/>
    <mergeCell ref="P24:T24"/>
    <mergeCell ref="Q25:R25"/>
    <mergeCell ref="B30:G30"/>
    <mergeCell ref="N30:U30"/>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3"/>
  <sheetViews>
    <sheetView view="pageBreakPreview" zoomScaleSheetLayoutView="100" zoomScalePageLayoutView="0" workbookViewId="0" topLeftCell="A1">
      <selection activeCell="U17" sqref="U17"/>
    </sheetView>
  </sheetViews>
  <sheetFormatPr defaultColWidth="9.00390625" defaultRowHeight="15.75"/>
  <cols>
    <col min="1" max="1" width="3.50390625" style="676" customWidth="1"/>
    <col min="2" max="2" width="20.25390625" style="676" customWidth="1"/>
    <col min="3" max="3" width="5.75390625" style="676" customWidth="1"/>
    <col min="4" max="4" width="6.625" style="676" customWidth="1"/>
    <col min="5" max="5" width="6.25390625" style="676" customWidth="1"/>
    <col min="6" max="9" width="5.75390625" style="676" customWidth="1"/>
    <col min="10" max="10" width="6.875" style="676" customWidth="1"/>
    <col min="11" max="11" width="7.50390625" style="676" customWidth="1"/>
    <col min="12" max="12" width="5.75390625" style="676" customWidth="1"/>
    <col min="13" max="13" width="8.75390625" style="676" customWidth="1"/>
    <col min="14" max="14" width="9.50390625" style="676" customWidth="1"/>
    <col min="15" max="15" width="8.125" style="676" customWidth="1"/>
    <col min="16" max="21" width="5.75390625" style="676" customWidth="1"/>
    <col min="22" max="16384" width="9.00390625" style="676" customWidth="1"/>
  </cols>
  <sheetData>
    <row r="1" spans="1:21" ht="19.5" customHeight="1">
      <c r="A1" s="825" t="s">
        <v>680</v>
      </c>
      <c r="B1" s="518"/>
      <c r="C1" s="518"/>
      <c r="D1" s="515"/>
      <c r="E1" s="673"/>
      <c r="F1" s="1460" t="s">
        <v>615</v>
      </c>
      <c r="G1" s="1460"/>
      <c r="H1" s="1460"/>
      <c r="I1" s="1460"/>
      <c r="J1" s="1460"/>
      <c r="K1" s="1460"/>
      <c r="L1" s="1460"/>
      <c r="M1" s="1460"/>
      <c r="N1" s="1460"/>
      <c r="O1" s="674"/>
      <c r="P1" s="1461" t="s">
        <v>670</v>
      </c>
      <c r="Q1" s="1462"/>
      <c r="R1" s="1462"/>
      <c r="S1" s="1462"/>
      <c r="T1" s="1462"/>
      <c r="U1" s="1462"/>
    </row>
    <row r="2" spans="1:21" ht="15.75" customHeight="1">
      <c r="A2" s="1331" t="s">
        <v>344</v>
      </c>
      <c r="B2" s="1331"/>
      <c r="C2" s="1331"/>
      <c r="D2" s="1331"/>
      <c r="E2" s="823"/>
      <c r="F2" s="1460"/>
      <c r="G2" s="1460"/>
      <c r="H2" s="1460"/>
      <c r="I2" s="1460"/>
      <c r="J2" s="1460"/>
      <c r="K2" s="1460"/>
      <c r="L2" s="1460"/>
      <c r="M2" s="1460"/>
      <c r="N2" s="1460"/>
      <c r="O2" s="674"/>
      <c r="P2" s="1463" t="str">
        <f>'Thong tin'!B4</f>
        <v>CTHADS tỉnh Ninh Thuận</v>
      </c>
      <c r="Q2" s="1463"/>
      <c r="R2" s="1463"/>
      <c r="S2" s="1463"/>
      <c r="T2" s="1463"/>
      <c r="U2" s="1463"/>
    </row>
    <row r="3" spans="1:20" ht="15.75" customHeight="1">
      <c r="A3" s="1334" t="s">
        <v>345</v>
      </c>
      <c r="B3" s="1334"/>
      <c r="C3" s="1334"/>
      <c r="D3" s="1334"/>
      <c r="E3" s="823"/>
      <c r="F3" s="1464" t="str">
        <f>'Thong tin'!B3</f>
        <v>12 tháng / năm 2017</v>
      </c>
      <c r="G3" s="1465"/>
      <c r="H3" s="1465"/>
      <c r="I3" s="1465"/>
      <c r="J3" s="1465"/>
      <c r="K3" s="1465"/>
      <c r="L3" s="1465"/>
      <c r="M3" s="1465"/>
      <c r="N3" s="1465"/>
      <c r="O3" s="679"/>
      <c r="P3" s="794" t="s">
        <v>669</v>
      </c>
      <c r="Q3" s="680"/>
      <c r="R3" s="680"/>
      <c r="S3" s="680"/>
      <c r="T3" s="680"/>
    </row>
    <row r="4" spans="1:20" ht="15" customHeight="1">
      <c r="A4" s="517" t="s">
        <v>217</v>
      </c>
      <c r="B4" s="477"/>
      <c r="C4" s="477"/>
      <c r="D4" s="477"/>
      <c r="E4" s="827"/>
      <c r="F4" s="827"/>
      <c r="G4" s="827"/>
      <c r="H4" s="827"/>
      <c r="I4" s="827"/>
      <c r="J4" s="827"/>
      <c r="K4" s="827"/>
      <c r="L4" s="827"/>
      <c r="M4" s="827"/>
      <c r="N4" s="827"/>
      <c r="O4" s="827"/>
      <c r="P4" s="681" t="s">
        <v>616</v>
      </c>
      <c r="Q4" s="677"/>
      <c r="R4" s="677"/>
      <c r="S4" s="677"/>
      <c r="T4" s="677"/>
    </row>
    <row r="5" spans="1:21" s="683" customFormat="1" ht="15.75" customHeight="1">
      <c r="A5" s="1455" t="s">
        <v>72</v>
      </c>
      <c r="B5" s="1456"/>
      <c r="C5" s="1452" t="s">
        <v>589</v>
      </c>
      <c r="D5" s="1452"/>
      <c r="E5" s="1452"/>
      <c r="F5" s="1452" t="s">
        <v>617</v>
      </c>
      <c r="G5" s="1452"/>
      <c r="H5" s="1452"/>
      <c r="I5" s="1452"/>
      <c r="J5" s="1452"/>
      <c r="K5" s="1452"/>
      <c r="L5" s="1452"/>
      <c r="M5" s="1452"/>
      <c r="N5" s="1452"/>
      <c r="O5" s="1452"/>
      <c r="P5" s="1452" t="s">
        <v>618</v>
      </c>
      <c r="Q5" s="1452"/>
      <c r="R5" s="1452"/>
      <c r="S5" s="1452"/>
      <c r="T5" s="1452"/>
      <c r="U5" s="1452"/>
    </row>
    <row r="6" spans="1:21" s="683" customFormat="1" ht="14.25" customHeight="1">
      <c r="A6" s="1457"/>
      <c r="B6" s="1458"/>
      <c r="C6" s="1452"/>
      <c r="D6" s="1452"/>
      <c r="E6" s="1452"/>
      <c r="F6" s="1452" t="s">
        <v>619</v>
      </c>
      <c r="G6" s="1452"/>
      <c r="H6" s="1452"/>
      <c r="I6" s="1452" t="s">
        <v>593</v>
      </c>
      <c r="J6" s="1452"/>
      <c r="K6" s="1452"/>
      <c r="L6" s="1452"/>
      <c r="M6" s="1452"/>
      <c r="N6" s="1452"/>
      <c r="O6" s="1452"/>
      <c r="P6" s="1452" t="s">
        <v>227</v>
      </c>
      <c r="Q6" s="1459" t="s">
        <v>7</v>
      </c>
      <c r="R6" s="1459"/>
      <c r="S6" s="1459"/>
      <c r="T6" s="1459"/>
      <c r="U6" s="1459"/>
    </row>
    <row r="7" spans="1:21" s="683" customFormat="1" ht="32.25" customHeight="1">
      <c r="A7" s="1457"/>
      <c r="B7" s="1458"/>
      <c r="C7" s="1452"/>
      <c r="D7" s="1452"/>
      <c r="E7" s="1452"/>
      <c r="F7" s="1452"/>
      <c r="G7" s="1452"/>
      <c r="H7" s="1452"/>
      <c r="I7" s="1452" t="s">
        <v>594</v>
      </c>
      <c r="J7" s="1452"/>
      <c r="K7" s="1452"/>
      <c r="L7" s="1452" t="s">
        <v>620</v>
      </c>
      <c r="M7" s="1452"/>
      <c r="N7" s="1452"/>
      <c r="O7" s="1452"/>
      <c r="P7" s="1452"/>
      <c r="Q7" s="1452" t="s">
        <v>596</v>
      </c>
      <c r="R7" s="1452" t="s">
        <v>621</v>
      </c>
      <c r="S7" s="1452" t="s">
        <v>622</v>
      </c>
      <c r="T7" s="1452" t="s">
        <v>623</v>
      </c>
      <c r="U7" s="1452" t="s">
        <v>624</v>
      </c>
    </row>
    <row r="8" spans="1:21" s="683" customFormat="1" ht="15" customHeight="1">
      <c r="A8" s="1457"/>
      <c r="B8" s="1458"/>
      <c r="C8" s="1452" t="s">
        <v>625</v>
      </c>
      <c r="D8" s="1452" t="s">
        <v>7</v>
      </c>
      <c r="E8" s="1452"/>
      <c r="F8" s="1452" t="s">
        <v>626</v>
      </c>
      <c r="G8" s="1452" t="s">
        <v>7</v>
      </c>
      <c r="H8" s="1452"/>
      <c r="I8" s="1452" t="s">
        <v>627</v>
      </c>
      <c r="J8" s="1452" t="s">
        <v>7</v>
      </c>
      <c r="K8" s="1452"/>
      <c r="L8" s="1452" t="s">
        <v>626</v>
      </c>
      <c r="M8" s="1452" t="s">
        <v>7</v>
      </c>
      <c r="N8" s="1452"/>
      <c r="O8" s="1452"/>
      <c r="P8" s="1452"/>
      <c r="Q8" s="1452"/>
      <c r="R8" s="1453"/>
      <c r="S8" s="1454"/>
      <c r="T8" s="1452"/>
      <c r="U8" s="1452"/>
    </row>
    <row r="9" spans="1:21" s="683" customFormat="1" ht="108" customHeight="1">
      <c r="A9" s="1457"/>
      <c r="B9" s="1458"/>
      <c r="C9" s="1452"/>
      <c r="D9" s="682" t="s">
        <v>628</v>
      </c>
      <c r="E9" s="682" t="s">
        <v>629</v>
      </c>
      <c r="F9" s="1453"/>
      <c r="G9" s="682" t="s">
        <v>630</v>
      </c>
      <c r="H9" s="682" t="s">
        <v>631</v>
      </c>
      <c r="I9" s="1453"/>
      <c r="J9" s="682" t="s">
        <v>632</v>
      </c>
      <c r="K9" s="682" t="s">
        <v>633</v>
      </c>
      <c r="L9" s="1452"/>
      <c r="M9" s="682" t="s">
        <v>634</v>
      </c>
      <c r="N9" s="682" t="s">
        <v>635</v>
      </c>
      <c r="O9" s="682" t="s">
        <v>636</v>
      </c>
      <c r="P9" s="1452"/>
      <c r="Q9" s="1452"/>
      <c r="R9" s="1453"/>
      <c r="S9" s="1454"/>
      <c r="T9" s="1452"/>
      <c r="U9" s="1452"/>
    </row>
    <row r="10" spans="1:21" ht="12.75">
      <c r="A10" s="684"/>
      <c r="B10" s="685" t="s">
        <v>611</v>
      </c>
      <c r="C10" s="686">
        <v>1</v>
      </c>
      <c r="D10" s="686">
        <v>2</v>
      </c>
      <c r="E10" s="686">
        <v>3</v>
      </c>
      <c r="F10" s="687">
        <v>4</v>
      </c>
      <c r="G10" s="688">
        <v>5</v>
      </c>
      <c r="H10" s="687">
        <v>6</v>
      </c>
      <c r="I10" s="688">
        <v>7</v>
      </c>
      <c r="J10" s="687">
        <v>8</v>
      </c>
      <c r="K10" s="688">
        <v>9</v>
      </c>
      <c r="L10" s="687">
        <v>10</v>
      </c>
      <c r="M10" s="688">
        <v>11</v>
      </c>
      <c r="N10" s="687">
        <v>12</v>
      </c>
      <c r="O10" s="688">
        <v>13</v>
      </c>
      <c r="P10" s="687">
        <v>14</v>
      </c>
      <c r="Q10" s="688">
        <v>15</v>
      </c>
      <c r="R10" s="687">
        <v>16</v>
      </c>
      <c r="S10" s="688">
        <v>17</v>
      </c>
      <c r="T10" s="687">
        <v>18</v>
      </c>
      <c r="U10" s="688">
        <v>19</v>
      </c>
    </row>
    <row r="11" spans="1:21" s="683" customFormat="1" ht="15.75" customHeight="1">
      <c r="A11" s="1447" t="s">
        <v>38</v>
      </c>
      <c r="B11" s="1448"/>
      <c r="C11" s="864">
        <f>IF(C12+C13=D11+E11,C12+C13,"Kiểm tra lại")</f>
        <v>8</v>
      </c>
      <c r="D11" s="864">
        <f aca="true" t="shared" si="0" ref="D11:T11">D12+D13</f>
        <v>0</v>
      </c>
      <c r="E11" s="864">
        <f t="shared" si="0"/>
        <v>8</v>
      </c>
      <c r="F11" s="864">
        <f>IF(F12+F13=G11+H11,F12+F13,"Kiểm tra lại")</f>
        <v>6</v>
      </c>
      <c r="G11" s="864">
        <f t="shared" si="0"/>
        <v>0</v>
      </c>
      <c r="H11" s="864">
        <f t="shared" si="0"/>
        <v>6</v>
      </c>
      <c r="I11" s="864">
        <f>IF(I12+I13=J11+K11,I12+I13,"Kiểm tra lại")</f>
        <v>2</v>
      </c>
      <c r="J11" s="864">
        <f t="shared" si="0"/>
        <v>1</v>
      </c>
      <c r="K11" s="864">
        <f t="shared" si="0"/>
        <v>1</v>
      </c>
      <c r="L11" s="864">
        <f>IF(L12+L13=SUM(M11:O11),L12+L13,"Kiểm tra lại")</f>
        <v>4</v>
      </c>
      <c r="M11" s="864">
        <f t="shared" si="0"/>
        <v>1</v>
      </c>
      <c r="N11" s="864">
        <f t="shared" si="0"/>
        <v>3</v>
      </c>
      <c r="O11" s="864">
        <f t="shared" si="0"/>
        <v>0</v>
      </c>
      <c r="P11" s="864">
        <f>IF(P12+P13=SUM(Q11:U11),P12+P13,"Kiểm tra lại")</f>
        <v>2</v>
      </c>
      <c r="Q11" s="864">
        <f t="shared" si="0"/>
        <v>0</v>
      </c>
      <c r="R11" s="864">
        <f t="shared" si="0"/>
        <v>0</v>
      </c>
      <c r="S11" s="864">
        <f t="shared" si="0"/>
        <v>0</v>
      </c>
      <c r="T11" s="864">
        <f t="shared" si="0"/>
        <v>2</v>
      </c>
      <c r="U11" s="864">
        <f>U12+U13</f>
        <v>0</v>
      </c>
    </row>
    <row r="12" spans="1:21" s="683" customFormat="1" ht="15.75" customHeight="1">
      <c r="A12" s="689" t="s">
        <v>0</v>
      </c>
      <c r="B12" s="690" t="s">
        <v>228</v>
      </c>
      <c r="C12" s="865">
        <f>D12+E12</f>
        <v>7</v>
      </c>
      <c r="D12" s="866"/>
      <c r="E12" s="866">
        <v>7</v>
      </c>
      <c r="F12" s="866">
        <f>G12+H12</f>
        <v>5</v>
      </c>
      <c r="G12" s="866"/>
      <c r="H12" s="866">
        <v>5</v>
      </c>
      <c r="I12" s="867">
        <f>J12+K12</f>
        <v>1</v>
      </c>
      <c r="J12" s="866"/>
      <c r="K12" s="866">
        <v>1</v>
      </c>
      <c r="L12" s="868">
        <f>M12+N12+O12</f>
        <v>4</v>
      </c>
      <c r="M12" s="866">
        <v>1</v>
      </c>
      <c r="N12" s="866">
        <v>3</v>
      </c>
      <c r="O12" s="866"/>
      <c r="P12" s="868">
        <f>Q12+R12+S12+T12+U12</f>
        <v>1</v>
      </c>
      <c r="Q12" s="866"/>
      <c r="R12" s="866"/>
      <c r="S12" s="866"/>
      <c r="T12" s="866">
        <v>1</v>
      </c>
      <c r="U12" s="866"/>
    </row>
    <row r="13" spans="1:21" s="683" customFormat="1" ht="15.75" customHeight="1">
      <c r="A13" s="691" t="s">
        <v>1</v>
      </c>
      <c r="B13" s="653" t="s">
        <v>19</v>
      </c>
      <c r="C13" s="863">
        <f>SUM(C14:C20)</f>
        <v>1</v>
      </c>
      <c r="D13" s="863">
        <f aca="true" t="shared" si="1" ref="D13:U13">SUM(D14:D20)</f>
        <v>0</v>
      </c>
      <c r="E13" s="863">
        <f t="shared" si="1"/>
        <v>1</v>
      </c>
      <c r="F13" s="863">
        <f t="shared" si="1"/>
        <v>1</v>
      </c>
      <c r="G13" s="863">
        <f t="shared" si="1"/>
        <v>0</v>
      </c>
      <c r="H13" s="863">
        <f t="shared" si="1"/>
        <v>1</v>
      </c>
      <c r="I13" s="863">
        <f t="shared" si="1"/>
        <v>1</v>
      </c>
      <c r="J13" s="863">
        <f t="shared" si="1"/>
        <v>1</v>
      </c>
      <c r="K13" s="863">
        <f t="shared" si="1"/>
        <v>0</v>
      </c>
      <c r="L13" s="863">
        <f t="shared" si="1"/>
        <v>0</v>
      </c>
      <c r="M13" s="863">
        <f t="shared" si="1"/>
        <v>0</v>
      </c>
      <c r="N13" s="863">
        <f t="shared" si="1"/>
        <v>0</v>
      </c>
      <c r="O13" s="863">
        <f t="shared" si="1"/>
        <v>0</v>
      </c>
      <c r="P13" s="863">
        <f t="shared" si="1"/>
        <v>1</v>
      </c>
      <c r="Q13" s="863">
        <f t="shared" si="1"/>
        <v>0</v>
      </c>
      <c r="R13" s="863">
        <f t="shared" si="1"/>
        <v>0</v>
      </c>
      <c r="S13" s="863">
        <f t="shared" si="1"/>
        <v>0</v>
      </c>
      <c r="T13" s="863">
        <f t="shared" si="1"/>
        <v>1</v>
      </c>
      <c r="U13" s="863">
        <f t="shared" si="1"/>
        <v>0</v>
      </c>
    </row>
    <row r="14" spans="1:21" s="683" customFormat="1" ht="29.25" customHeight="1">
      <c r="A14" s="692">
        <v>1</v>
      </c>
      <c r="B14" s="869" t="s">
        <v>733</v>
      </c>
      <c r="C14" s="865">
        <f aca="true" t="shared" si="2" ref="C14:C20">D14+E14</f>
        <v>0</v>
      </c>
      <c r="D14" s="866"/>
      <c r="E14" s="866"/>
      <c r="F14" s="866">
        <f aca="true" t="shared" si="3" ref="F14:F20">G14+H14</f>
        <v>0</v>
      </c>
      <c r="G14" s="866"/>
      <c r="H14" s="866"/>
      <c r="I14" s="867">
        <f aca="true" t="shared" si="4" ref="I14:I20">J14+K14</f>
        <v>0</v>
      </c>
      <c r="J14" s="866"/>
      <c r="K14" s="866"/>
      <c r="L14" s="868">
        <f aca="true" t="shared" si="5" ref="L14:L20">M14+N14+O14</f>
        <v>0</v>
      </c>
      <c r="M14" s="866"/>
      <c r="N14" s="866"/>
      <c r="O14" s="866"/>
      <c r="P14" s="868">
        <f aca="true" t="shared" si="6" ref="P14:P20">Q14+R14+S14+T14+U14</f>
        <v>0</v>
      </c>
      <c r="Q14" s="866"/>
      <c r="R14" s="866"/>
      <c r="S14" s="866"/>
      <c r="T14" s="866"/>
      <c r="U14" s="866"/>
    </row>
    <row r="15" spans="1:21" s="683" customFormat="1" ht="15.75" customHeight="1">
      <c r="A15" s="692">
        <v>2</v>
      </c>
      <c r="B15" s="599" t="s">
        <v>734</v>
      </c>
      <c r="C15" s="865">
        <f t="shared" si="2"/>
        <v>0</v>
      </c>
      <c r="D15" s="866"/>
      <c r="E15" s="866"/>
      <c r="F15" s="866">
        <f t="shared" si="3"/>
        <v>0</v>
      </c>
      <c r="G15" s="866"/>
      <c r="H15" s="866"/>
      <c r="I15" s="867">
        <f t="shared" si="4"/>
        <v>0</v>
      </c>
      <c r="J15" s="866"/>
      <c r="K15" s="866"/>
      <c r="L15" s="868">
        <f t="shared" si="5"/>
        <v>0</v>
      </c>
      <c r="M15" s="866"/>
      <c r="N15" s="866"/>
      <c r="O15" s="866"/>
      <c r="P15" s="868">
        <f t="shared" si="6"/>
        <v>0</v>
      </c>
      <c r="Q15" s="866"/>
      <c r="R15" s="866"/>
      <c r="S15" s="866"/>
      <c r="T15" s="866"/>
      <c r="U15" s="866"/>
    </row>
    <row r="16" spans="1:21" s="683" customFormat="1" ht="15.75" customHeight="1">
      <c r="A16" s="692">
        <v>3</v>
      </c>
      <c r="B16" s="599" t="s">
        <v>735</v>
      </c>
      <c r="C16" s="865">
        <f t="shared" si="2"/>
        <v>0</v>
      </c>
      <c r="D16" s="866"/>
      <c r="E16" s="866"/>
      <c r="F16" s="866">
        <f t="shared" si="3"/>
        <v>0</v>
      </c>
      <c r="G16" s="866"/>
      <c r="H16" s="866"/>
      <c r="I16" s="867">
        <f t="shared" si="4"/>
        <v>0</v>
      </c>
      <c r="J16" s="866"/>
      <c r="K16" s="866"/>
      <c r="L16" s="868">
        <f t="shared" si="5"/>
        <v>0</v>
      </c>
      <c r="M16" s="866"/>
      <c r="N16" s="866"/>
      <c r="O16" s="866"/>
      <c r="P16" s="868">
        <f t="shared" si="6"/>
        <v>0</v>
      </c>
      <c r="Q16" s="866"/>
      <c r="R16" s="866"/>
      <c r="S16" s="866"/>
      <c r="T16" s="866"/>
      <c r="U16" s="866"/>
    </row>
    <row r="17" spans="1:21" s="683" customFormat="1" ht="15.75" customHeight="1">
      <c r="A17" s="692">
        <v>4</v>
      </c>
      <c r="B17" s="599" t="s">
        <v>736</v>
      </c>
      <c r="C17" s="865">
        <f t="shared" si="2"/>
        <v>1</v>
      </c>
      <c r="D17" s="866"/>
      <c r="E17" s="866">
        <v>1</v>
      </c>
      <c r="F17" s="866">
        <f t="shared" si="3"/>
        <v>1</v>
      </c>
      <c r="G17" s="866"/>
      <c r="H17" s="866">
        <v>1</v>
      </c>
      <c r="I17" s="867">
        <f t="shared" si="4"/>
        <v>1</v>
      </c>
      <c r="J17" s="866">
        <v>1</v>
      </c>
      <c r="K17" s="866"/>
      <c r="L17" s="868">
        <f t="shared" si="5"/>
        <v>0</v>
      </c>
      <c r="M17" s="866"/>
      <c r="N17" s="866"/>
      <c r="O17" s="866"/>
      <c r="P17" s="868">
        <f t="shared" si="6"/>
        <v>1</v>
      </c>
      <c r="Q17" s="866"/>
      <c r="R17" s="866"/>
      <c r="S17" s="866"/>
      <c r="T17" s="866">
        <v>1</v>
      </c>
      <c r="U17" s="866"/>
    </row>
    <row r="18" spans="1:21" s="683" customFormat="1" ht="15.75" customHeight="1">
      <c r="A18" s="692">
        <v>5</v>
      </c>
      <c r="B18" s="599" t="s">
        <v>737</v>
      </c>
      <c r="C18" s="865">
        <f t="shared" si="2"/>
        <v>0</v>
      </c>
      <c r="D18" s="866"/>
      <c r="E18" s="866"/>
      <c r="F18" s="866">
        <v>0</v>
      </c>
      <c r="G18" s="866"/>
      <c r="H18" s="866"/>
      <c r="I18" s="867">
        <f t="shared" si="4"/>
        <v>0</v>
      </c>
      <c r="J18" s="866"/>
      <c r="K18" s="866"/>
      <c r="L18" s="868">
        <f t="shared" si="5"/>
        <v>0</v>
      </c>
      <c r="M18" s="866"/>
      <c r="N18" s="866"/>
      <c r="O18" s="866"/>
      <c r="P18" s="868">
        <f t="shared" si="6"/>
        <v>0</v>
      </c>
      <c r="Q18" s="866"/>
      <c r="R18" s="866"/>
      <c r="S18" s="866"/>
      <c r="T18" s="866"/>
      <c r="U18" s="866"/>
    </row>
    <row r="19" spans="1:21" s="683" customFormat="1" ht="15.75" customHeight="1">
      <c r="A19" s="692">
        <v>5</v>
      </c>
      <c r="B19" s="599" t="s">
        <v>738</v>
      </c>
      <c r="C19" s="865">
        <f t="shared" si="2"/>
        <v>0</v>
      </c>
      <c r="D19" s="866"/>
      <c r="E19" s="866"/>
      <c r="F19" s="866">
        <f t="shared" si="3"/>
        <v>0</v>
      </c>
      <c r="G19" s="866"/>
      <c r="H19" s="866"/>
      <c r="I19" s="867">
        <f t="shared" si="4"/>
        <v>0</v>
      </c>
      <c r="J19" s="866"/>
      <c r="K19" s="866"/>
      <c r="L19" s="868">
        <f t="shared" si="5"/>
        <v>0</v>
      </c>
      <c r="M19" s="866"/>
      <c r="N19" s="866"/>
      <c r="O19" s="866"/>
      <c r="P19" s="868">
        <f t="shared" si="6"/>
        <v>0</v>
      </c>
      <c r="Q19" s="866"/>
      <c r="R19" s="866"/>
      <c r="S19" s="866"/>
      <c r="T19" s="866"/>
      <c r="U19" s="866"/>
    </row>
    <row r="20" spans="1:21" s="683" customFormat="1" ht="15.75" customHeight="1">
      <c r="A20" s="692">
        <v>6</v>
      </c>
      <c r="B20" s="599" t="s">
        <v>739</v>
      </c>
      <c r="C20" s="865">
        <f t="shared" si="2"/>
        <v>0</v>
      </c>
      <c r="D20" s="866"/>
      <c r="E20" s="866"/>
      <c r="F20" s="866">
        <f t="shared" si="3"/>
        <v>0</v>
      </c>
      <c r="G20" s="866"/>
      <c r="H20" s="866"/>
      <c r="I20" s="867">
        <f t="shared" si="4"/>
        <v>0</v>
      </c>
      <c r="J20" s="866"/>
      <c r="K20" s="866"/>
      <c r="L20" s="868">
        <f t="shared" si="5"/>
        <v>0</v>
      </c>
      <c r="M20" s="866"/>
      <c r="N20" s="866"/>
      <c r="O20" s="866"/>
      <c r="P20" s="868">
        <f t="shared" si="6"/>
        <v>0</v>
      </c>
      <c r="Q20" s="866"/>
      <c r="R20" s="866"/>
      <c r="S20" s="866"/>
      <c r="T20" s="866"/>
      <c r="U20" s="866"/>
    </row>
    <row r="21" spans="1:21" ht="26.25" customHeight="1">
      <c r="A21" s="693"/>
      <c r="B21" s="1449"/>
      <c r="C21" s="1449"/>
      <c r="D21" s="1449"/>
      <c r="E21" s="1449"/>
      <c r="F21" s="1449"/>
      <c r="G21" s="1449"/>
      <c r="H21" s="694"/>
      <c r="I21" s="694"/>
      <c r="J21" s="694"/>
      <c r="K21" s="694"/>
      <c r="L21" s="694"/>
      <c r="M21" s="695"/>
      <c r="N21" s="1431" t="str">
        <f>'Thong tin'!B8</f>
        <v>Ninh Thuận, ngày  30 tháng 9 năm 2017</v>
      </c>
      <c r="O21" s="1431"/>
      <c r="P21" s="1431"/>
      <c r="Q21" s="1431"/>
      <c r="R21" s="1431"/>
      <c r="S21" s="1431"/>
      <c r="T21" s="1431"/>
      <c r="U21" s="1431"/>
    </row>
    <row r="22" spans="1:21" ht="18.75" customHeight="1">
      <c r="A22" s="693"/>
      <c r="B22" s="1450" t="s">
        <v>637</v>
      </c>
      <c r="C22" s="1450"/>
      <c r="D22" s="1450"/>
      <c r="E22" s="1450"/>
      <c r="F22" s="1450"/>
      <c r="G22" s="696"/>
      <c r="H22" s="697"/>
      <c r="I22" s="697"/>
      <c r="J22" s="697"/>
      <c r="K22" s="697"/>
      <c r="L22" s="697"/>
      <c r="M22" s="698"/>
      <c r="N22" s="1432" t="str">
        <f>'Thong tin'!B7</f>
        <v>CỤC TRƯỞNG</v>
      </c>
      <c r="O22" s="1424"/>
      <c r="P22" s="1424"/>
      <c r="Q22" s="1424"/>
      <c r="R22" s="1424"/>
      <c r="S22" s="1424"/>
      <c r="T22" s="1424"/>
      <c r="U22" s="1424"/>
    </row>
    <row r="23" spans="1:21" ht="18.75" customHeight="1">
      <c r="A23" s="701"/>
      <c r="B23" s="1444"/>
      <c r="C23" s="1444"/>
      <c r="D23" s="1444"/>
      <c r="E23" s="1444"/>
      <c r="F23" s="1444"/>
      <c r="G23" s="702"/>
      <c r="H23" s="702"/>
      <c r="I23" s="702"/>
      <c r="J23" s="702"/>
      <c r="K23" s="702"/>
      <c r="L23" s="702"/>
      <c r="M23" s="702"/>
      <c r="N23" s="1445"/>
      <c r="O23" s="1445"/>
      <c r="P23" s="1445"/>
      <c r="Q23" s="1445"/>
      <c r="R23" s="1445"/>
      <c r="S23" s="1445"/>
      <c r="T23" s="1445"/>
      <c r="U23" s="1445"/>
    </row>
    <row r="24" spans="2:21" ht="31.5" customHeight="1">
      <c r="B24" s="1446"/>
      <c r="C24" s="1446"/>
      <c r="D24" s="1446"/>
      <c r="E24" s="1446"/>
      <c r="F24" s="1446"/>
      <c r="G24" s="698"/>
      <c r="H24" s="698"/>
      <c r="I24" s="698"/>
      <c r="J24" s="698"/>
      <c r="K24" s="698"/>
      <c r="L24" s="698"/>
      <c r="M24" s="698"/>
      <c r="N24" s="698"/>
      <c r="O24" s="698"/>
      <c r="P24" s="1446"/>
      <c r="Q24" s="1446"/>
      <c r="R24" s="1446"/>
      <c r="S24" s="1446"/>
      <c r="T24" s="698"/>
      <c r="U24" s="698"/>
    </row>
    <row r="25" spans="2:21" ht="18">
      <c r="B25" s="698"/>
      <c r="C25" s="698"/>
      <c r="D25" s="698"/>
      <c r="E25" s="698"/>
      <c r="F25" s="698"/>
      <c r="G25" s="698"/>
      <c r="H25" s="698"/>
      <c r="I25" s="698"/>
      <c r="J25" s="698"/>
      <c r="K25" s="698"/>
      <c r="L25" s="698"/>
      <c r="M25" s="698"/>
      <c r="N25" s="698"/>
      <c r="O25" s="698"/>
      <c r="P25" s="698"/>
      <c r="Q25" s="698"/>
      <c r="R25" s="698"/>
      <c r="S25" s="698"/>
      <c r="T25" s="698"/>
      <c r="U25" s="698"/>
    </row>
    <row r="26" spans="2:21" ht="18">
      <c r="B26" s="698"/>
      <c r="C26" s="698"/>
      <c r="D26" s="698"/>
      <c r="E26" s="698"/>
      <c r="F26" s="698"/>
      <c r="G26" s="698"/>
      <c r="H26" s="698"/>
      <c r="I26" s="698"/>
      <c r="J26" s="698"/>
      <c r="K26" s="698"/>
      <c r="L26" s="698"/>
      <c r="M26" s="698"/>
      <c r="N26" s="698"/>
      <c r="O26" s="698"/>
      <c r="P26" s="698"/>
      <c r="Q26" s="698"/>
      <c r="R26" s="698"/>
      <c r="S26" s="698"/>
      <c r="T26" s="698"/>
      <c r="U26" s="698"/>
    </row>
    <row r="27" spans="2:21" ht="18">
      <c r="B27" s="698"/>
      <c r="C27" s="698"/>
      <c r="D27" s="698"/>
      <c r="E27" s="698"/>
      <c r="F27" s="698"/>
      <c r="G27" s="698"/>
      <c r="H27" s="698"/>
      <c r="I27" s="698"/>
      <c r="J27" s="698"/>
      <c r="K27" s="698"/>
      <c r="L27" s="698"/>
      <c r="M27" s="698"/>
      <c r="N27" s="698"/>
      <c r="O27" s="698"/>
      <c r="P27" s="698"/>
      <c r="Q27" s="698"/>
      <c r="R27" s="698"/>
      <c r="S27" s="698"/>
      <c r="T27" s="698"/>
      <c r="U27" s="698"/>
    </row>
    <row r="28" spans="2:21" ht="18.75">
      <c r="B28" s="1407" t="str">
        <f>'Thong tin'!B5</f>
        <v>Trần Minh Tuân</v>
      </c>
      <c r="C28" s="1407"/>
      <c r="D28" s="1407"/>
      <c r="E28" s="1407"/>
      <c r="F28" s="1407"/>
      <c r="G28" s="1407"/>
      <c r="H28" s="703"/>
      <c r="I28" s="659"/>
      <c r="J28" s="659"/>
      <c r="K28" s="659"/>
      <c r="L28" s="659"/>
      <c r="M28" s="659"/>
      <c r="N28" s="1350" t="str">
        <f>'Thong tin'!B6</f>
        <v>Trần Văn Hiếu</v>
      </c>
      <c r="O28" s="1350"/>
      <c r="P28" s="1350"/>
      <c r="Q28" s="1350"/>
      <c r="R28" s="1350"/>
      <c r="S28" s="1350"/>
      <c r="T28" s="1350"/>
      <c r="U28" s="1350"/>
    </row>
    <row r="29" ht="12.75" hidden="1"/>
    <row r="30" spans="1:20" ht="13.5" hidden="1">
      <c r="A30" s="704" t="s">
        <v>226</v>
      </c>
      <c r="O30" s="1451"/>
      <c r="P30" s="1451"/>
      <c r="Q30" s="1451"/>
      <c r="R30" s="1451"/>
      <c r="S30" s="1451"/>
      <c r="T30" s="1451"/>
    </row>
    <row r="31" spans="2:14" ht="12.75" customHeight="1" hidden="1">
      <c r="B31" s="1443" t="s">
        <v>638</v>
      </c>
      <c r="C31" s="1443"/>
      <c r="D31" s="1443"/>
      <c r="E31" s="1443"/>
      <c r="F31" s="1443"/>
      <c r="G31" s="1443"/>
      <c r="H31" s="1443"/>
      <c r="I31" s="1443"/>
      <c r="J31" s="1443"/>
      <c r="K31" s="1443"/>
      <c r="L31" s="705"/>
      <c r="M31" s="705"/>
      <c r="N31" s="705"/>
    </row>
    <row r="32" spans="1:14" ht="12.75" customHeight="1" hidden="1">
      <c r="A32" s="705"/>
      <c r="B32" s="706" t="s">
        <v>639</v>
      </c>
      <c r="C32" s="705"/>
      <c r="D32" s="705"/>
      <c r="E32" s="705"/>
      <c r="F32" s="705"/>
      <c r="G32" s="705"/>
      <c r="H32" s="705"/>
      <c r="I32" s="705"/>
      <c r="J32" s="705"/>
      <c r="K32" s="705"/>
      <c r="L32" s="705"/>
      <c r="M32" s="705"/>
      <c r="N32" s="705"/>
    </row>
    <row r="33" spans="2:14" ht="12.75" customHeight="1" hidden="1">
      <c r="B33" s="707" t="s">
        <v>640</v>
      </c>
      <c r="C33" s="661"/>
      <c r="D33" s="661"/>
      <c r="E33" s="661"/>
      <c r="F33" s="661"/>
      <c r="G33" s="661"/>
      <c r="H33" s="661"/>
      <c r="I33" s="661"/>
      <c r="J33" s="661"/>
      <c r="K33" s="661"/>
      <c r="L33" s="661"/>
      <c r="M33" s="661"/>
      <c r="N33" s="661"/>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1:G21"/>
    <mergeCell ref="N21:U21"/>
    <mergeCell ref="B22:F22"/>
    <mergeCell ref="N22:U22"/>
    <mergeCell ref="O30:T30"/>
    <mergeCell ref="B31:K31"/>
    <mergeCell ref="B23:F23"/>
    <mergeCell ref="N23:U23"/>
    <mergeCell ref="B24:F24"/>
    <mergeCell ref="P24:S24"/>
    <mergeCell ref="B28:G28"/>
    <mergeCell ref="N28:U28"/>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5"/>
  <sheetViews>
    <sheetView showZeros="0" view="pageBreakPreview" zoomScaleSheetLayoutView="100" zoomScalePageLayoutView="0" workbookViewId="0" topLeftCell="A7">
      <selection activeCell="M15" sqref="M15"/>
    </sheetView>
  </sheetViews>
  <sheetFormatPr defaultColWidth="9.00390625" defaultRowHeight="15.75"/>
  <cols>
    <col min="1" max="1" width="3.625" style="661" customWidth="1"/>
    <col min="2" max="2" width="18.25390625" style="661" customWidth="1"/>
    <col min="3" max="3" width="10.625" style="661" customWidth="1"/>
    <col min="4" max="4" width="6.875" style="661" customWidth="1"/>
    <col min="5" max="8" width="5.00390625" style="661" customWidth="1"/>
    <col min="9" max="9" width="4.75390625" style="661" customWidth="1"/>
    <col min="10" max="10" width="5.00390625" style="661" customWidth="1"/>
    <col min="11" max="11" width="5.75390625" style="661" customWidth="1"/>
    <col min="12" max="12" width="5.375" style="661" customWidth="1"/>
    <col min="13" max="13" width="5.00390625" style="661" customWidth="1"/>
    <col min="14" max="14" width="5.375" style="661" customWidth="1"/>
    <col min="15" max="15" width="5.00390625" style="661" customWidth="1"/>
    <col min="16" max="16" width="5.75390625" style="661" customWidth="1"/>
    <col min="17" max="20" width="5.00390625" style="661" customWidth="1"/>
    <col min="21" max="21" width="0" style="661" hidden="1" customWidth="1"/>
    <col min="22" max="16384" width="9.00390625" style="661" customWidth="1"/>
  </cols>
  <sheetData>
    <row r="1" spans="1:21" ht="16.5" customHeight="1">
      <c r="A1" s="1385" t="s">
        <v>229</v>
      </c>
      <c r="B1" s="1385"/>
      <c r="C1" s="608"/>
      <c r="D1" s="1436" t="s">
        <v>421</v>
      </c>
      <c r="E1" s="1482"/>
      <c r="F1" s="1482"/>
      <c r="G1" s="1482"/>
      <c r="H1" s="1482"/>
      <c r="I1" s="1482"/>
      <c r="J1" s="1482"/>
      <c r="K1" s="1482"/>
      <c r="L1" s="1482"/>
      <c r="M1" s="1482"/>
      <c r="N1" s="1482"/>
      <c r="O1" s="708"/>
      <c r="P1" s="788" t="s">
        <v>660</v>
      </c>
      <c r="Q1" s="634"/>
      <c r="R1" s="634"/>
      <c r="S1" s="634"/>
      <c r="T1" s="634"/>
      <c r="U1" s="708"/>
    </row>
    <row r="2" spans="1:21" ht="16.5" customHeight="1">
      <c r="A2" s="1389" t="s">
        <v>344</v>
      </c>
      <c r="B2" s="1390"/>
      <c r="C2" s="1390"/>
      <c r="D2" s="1482"/>
      <c r="E2" s="1482"/>
      <c r="F2" s="1482"/>
      <c r="G2" s="1482"/>
      <c r="H2" s="1482"/>
      <c r="I2" s="1482"/>
      <c r="J2" s="1482"/>
      <c r="K2" s="1482"/>
      <c r="L2" s="1482"/>
      <c r="M2" s="1482"/>
      <c r="N2" s="1482"/>
      <c r="O2" s="708"/>
      <c r="P2" s="1483" t="str">
        <f>'Thong tin'!B4</f>
        <v>CTHADS tỉnh Ninh Thuận</v>
      </c>
      <c r="Q2" s="1483"/>
      <c r="R2" s="1483"/>
      <c r="S2" s="1483"/>
      <c r="T2" s="1483"/>
      <c r="U2" s="708"/>
    </row>
    <row r="3" spans="1:21" ht="16.5" customHeight="1">
      <c r="A3" s="782" t="s">
        <v>678</v>
      </c>
      <c r="B3" s="586"/>
      <c r="C3" s="586"/>
      <c r="D3" s="1437" t="str">
        <f>'Thong tin'!B3</f>
        <v>12 tháng / năm 2017</v>
      </c>
      <c r="E3" s="1437"/>
      <c r="F3" s="1437"/>
      <c r="G3" s="1437"/>
      <c r="H3" s="1437"/>
      <c r="I3" s="1437"/>
      <c r="J3" s="1437"/>
      <c r="K3" s="1437"/>
      <c r="L3" s="1437"/>
      <c r="M3" s="1437"/>
      <c r="N3" s="1437"/>
      <c r="O3" s="708"/>
      <c r="P3" s="786" t="s">
        <v>470</v>
      </c>
      <c r="Q3" s="795"/>
      <c r="R3" s="795"/>
      <c r="S3" s="795"/>
      <c r="T3" s="795"/>
      <c r="U3" s="708"/>
    </row>
    <row r="4" spans="1:21" ht="16.5" customHeight="1">
      <c r="A4" s="1393" t="s">
        <v>402</v>
      </c>
      <c r="B4" s="1393"/>
      <c r="C4" s="1393"/>
      <c r="D4" s="1484"/>
      <c r="E4" s="1484"/>
      <c r="F4" s="1484"/>
      <c r="G4" s="1484"/>
      <c r="H4" s="1484"/>
      <c r="I4" s="1484"/>
      <c r="J4" s="1484"/>
      <c r="K4" s="1484"/>
      <c r="L4" s="1484"/>
      <c r="M4" s="1484"/>
      <c r="N4" s="1484"/>
      <c r="O4" s="708"/>
      <c r="P4" s="787" t="s">
        <v>403</v>
      </c>
      <c r="Q4" s="795"/>
      <c r="R4" s="795"/>
      <c r="S4" s="795"/>
      <c r="T4" s="795"/>
      <c r="U4" s="708"/>
    </row>
    <row r="5" spans="12:21" ht="16.5" customHeight="1">
      <c r="L5" s="709"/>
      <c r="M5" s="709"/>
      <c r="N5" s="709"/>
      <c r="O5" s="641"/>
      <c r="P5" s="640" t="s">
        <v>426</v>
      </c>
      <c r="Q5" s="641"/>
      <c r="R5" s="641"/>
      <c r="S5" s="641"/>
      <c r="T5" s="641"/>
      <c r="U5" s="634"/>
    </row>
    <row r="6" spans="1:21" ht="15.75" customHeight="1">
      <c r="A6" s="1455" t="s">
        <v>72</v>
      </c>
      <c r="B6" s="1456"/>
      <c r="C6" s="1470" t="s">
        <v>230</v>
      </c>
      <c r="D6" s="1474" t="s">
        <v>231</v>
      </c>
      <c r="E6" s="1475"/>
      <c r="F6" s="1475"/>
      <c r="G6" s="1475"/>
      <c r="H6" s="1475"/>
      <c r="I6" s="1475"/>
      <c r="J6" s="1475"/>
      <c r="K6" s="1475"/>
      <c r="L6" s="1475"/>
      <c r="M6" s="1475"/>
      <c r="N6" s="1475"/>
      <c r="O6" s="1475"/>
      <c r="P6" s="1475"/>
      <c r="Q6" s="1475"/>
      <c r="R6" s="1475"/>
      <c r="S6" s="1475"/>
      <c r="T6" s="1470" t="s">
        <v>232</v>
      </c>
      <c r="U6" s="711"/>
    </row>
    <row r="7" spans="1:20" s="712" customFormat="1" ht="12.75" customHeight="1">
      <c r="A7" s="1457"/>
      <c r="B7" s="1458"/>
      <c r="C7" s="1470"/>
      <c r="D7" s="1485" t="s">
        <v>227</v>
      </c>
      <c r="E7" s="1475" t="s">
        <v>7</v>
      </c>
      <c r="F7" s="1475"/>
      <c r="G7" s="1475"/>
      <c r="H7" s="1475"/>
      <c r="I7" s="1475"/>
      <c r="J7" s="1475"/>
      <c r="K7" s="1475"/>
      <c r="L7" s="1475"/>
      <c r="M7" s="1475"/>
      <c r="N7" s="1475"/>
      <c r="O7" s="1475"/>
      <c r="P7" s="1475"/>
      <c r="Q7" s="1475"/>
      <c r="R7" s="1475"/>
      <c r="S7" s="1475"/>
      <c r="T7" s="1470"/>
    </row>
    <row r="8" spans="1:21" s="712" customFormat="1" ht="43.5" customHeight="1">
      <c r="A8" s="1457"/>
      <c r="B8" s="1458"/>
      <c r="C8" s="1470"/>
      <c r="D8" s="1486"/>
      <c r="E8" s="1481" t="s">
        <v>233</v>
      </c>
      <c r="F8" s="1470"/>
      <c r="G8" s="1470"/>
      <c r="H8" s="1470" t="s">
        <v>234</v>
      </c>
      <c r="I8" s="1470"/>
      <c r="J8" s="1470"/>
      <c r="K8" s="1470" t="s">
        <v>235</v>
      </c>
      <c r="L8" s="1470"/>
      <c r="M8" s="1470" t="s">
        <v>236</v>
      </c>
      <c r="N8" s="1470"/>
      <c r="O8" s="1470"/>
      <c r="P8" s="1470" t="s">
        <v>237</v>
      </c>
      <c r="Q8" s="1470" t="s">
        <v>238</v>
      </c>
      <c r="R8" s="1470" t="s">
        <v>239</v>
      </c>
      <c r="S8" s="1476" t="s">
        <v>240</v>
      </c>
      <c r="T8" s="1470"/>
      <c r="U8" s="1477" t="s">
        <v>427</v>
      </c>
    </row>
    <row r="9" spans="1:21" s="712" customFormat="1" ht="44.25" customHeight="1">
      <c r="A9" s="1472"/>
      <c r="B9" s="1473"/>
      <c r="C9" s="1470"/>
      <c r="D9" s="1487"/>
      <c r="E9" s="713" t="s">
        <v>241</v>
      </c>
      <c r="F9" s="710" t="s">
        <v>242</v>
      </c>
      <c r="G9" s="710" t="s">
        <v>428</v>
      </c>
      <c r="H9" s="710" t="s">
        <v>243</v>
      </c>
      <c r="I9" s="710" t="s">
        <v>244</v>
      </c>
      <c r="J9" s="710" t="s">
        <v>245</v>
      </c>
      <c r="K9" s="710" t="s">
        <v>242</v>
      </c>
      <c r="L9" s="710" t="s">
        <v>246</v>
      </c>
      <c r="M9" s="710" t="s">
        <v>247</v>
      </c>
      <c r="N9" s="710" t="s">
        <v>248</v>
      </c>
      <c r="O9" s="710" t="s">
        <v>429</v>
      </c>
      <c r="P9" s="1470"/>
      <c r="Q9" s="1470"/>
      <c r="R9" s="1470"/>
      <c r="S9" s="1476"/>
      <c r="T9" s="1470"/>
      <c r="U9" s="1478"/>
    </row>
    <row r="10" spans="1:21" s="715" customFormat="1" ht="15.75" customHeight="1">
      <c r="A10" s="1479" t="s">
        <v>6</v>
      </c>
      <c r="B10" s="1480"/>
      <c r="C10" s="714">
        <v>1</v>
      </c>
      <c r="D10" s="714">
        <v>2</v>
      </c>
      <c r="E10" s="714">
        <v>3</v>
      </c>
      <c r="F10" s="714">
        <v>4</v>
      </c>
      <c r="G10" s="714">
        <v>5</v>
      </c>
      <c r="H10" s="714">
        <v>6</v>
      </c>
      <c r="I10" s="714">
        <v>7</v>
      </c>
      <c r="J10" s="714">
        <v>8</v>
      </c>
      <c r="K10" s="714">
        <v>9</v>
      </c>
      <c r="L10" s="714">
        <v>10</v>
      </c>
      <c r="M10" s="714">
        <v>11</v>
      </c>
      <c r="N10" s="714">
        <v>12</v>
      </c>
      <c r="O10" s="714">
        <v>13</v>
      </c>
      <c r="P10" s="714">
        <v>14</v>
      </c>
      <c r="Q10" s="714">
        <v>15</v>
      </c>
      <c r="R10" s="714">
        <v>16</v>
      </c>
      <c r="S10" s="714">
        <v>17</v>
      </c>
      <c r="T10" s="714">
        <v>18</v>
      </c>
      <c r="U10" s="1478"/>
    </row>
    <row r="11" spans="1:21" s="715" customFormat="1" ht="15.75" customHeight="1">
      <c r="A11" s="1476" t="s">
        <v>677</v>
      </c>
      <c r="B11" s="1481"/>
      <c r="C11" s="870">
        <f>C12+C13</f>
        <v>89</v>
      </c>
      <c r="D11" s="870">
        <f>IF(D12+D13=SUM(E11:S11),D12+D13,"Kiểm tra lại")</f>
        <v>87</v>
      </c>
      <c r="E11" s="870">
        <f aca="true" t="shared" si="0" ref="E11:S11">E12+E13</f>
        <v>0</v>
      </c>
      <c r="F11" s="870">
        <f t="shared" si="0"/>
        <v>6</v>
      </c>
      <c r="G11" s="870">
        <f t="shared" si="0"/>
        <v>28</v>
      </c>
      <c r="H11" s="870">
        <f t="shared" si="0"/>
        <v>0</v>
      </c>
      <c r="I11" s="870">
        <f t="shared" si="0"/>
        <v>0</v>
      </c>
      <c r="J11" s="870">
        <f t="shared" si="0"/>
        <v>6</v>
      </c>
      <c r="K11" s="870">
        <f t="shared" si="0"/>
        <v>0</v>
      </c>
      <c r="L11" s="870">
        <f t="shared" si="0"/>
        <v>18</v>
      </c>
      <c r="M11" s="870">
        <f t="shared" si="0"/>
        <v>0</v>
      </c>
      <c r="N11" s="870">
        <f t="shared" si="0"/>
        <v>0</v>
      </c>
      <c r="O11" s="870">
        <f t="shared" si="0"/>
        <v>9</v>
      </c>
      <c r="P11" s="870">
        <f t="shared" si="0"/>
        <v>1</v>
      </c>
      <c r="Q11" s="870">
        <f t="shared" si="0"/>
        <v>11</v>
      </c>
      <c r="R11" s="870">
        <f t="shared" si="0"/>
        <v>1</v>
      </c>
      <c r="S11" s="870">
        <f t="shared" si="0"/>
        <v>7</v>
      </c>
      <c r="T11" s="870">
        <f>IF(T12+T13=C11-D11,T12+T13,"Kiểm tra lại")</f>
        <v>2</v>
      </c>
      <c r="U11" s="716">
        <f>D11-'[10]Báo cáo chất lượng CB Mẫu 14'!C14</f>
        <v>-35</v>
      </c>
    </row>
    <row r="12" spans="1:21" s="715" customFormat="1" ht="15.75" customHeight="1">
      <c r="A12" s="717" t="s">
        <v>0</v>
      </c>
      <c r="B12" s="653" t="s">
        <v>98</v>
      </c>
      <c r="C12" s="868">
        <f>D12+T12</f>
        <v>24</v>
      </c>
      <c r="D12" s="868">
        <f>SUM(E12:S12)</f>
        <v>22</v>
      </c>
      <c r="E12" s="868">
        <v>0</v>
      </c>
      <c r="F12" s="868">
        <v>2</v>
      </c>
      <c r="G12" s="868">
        <v>4</v>
      </c>
      <c r="H12" s="868">
        <v>0</v>
      </c>
      <c r="I12" s="868">
        <v>0</v>
      </c>
      <c r="J12" s="868">
        <v>3</v>
      </c>
      <c r="K12" s="868">
        <v>0</v>
      </c>
      <c r="L12" s="868">
        <v>6</v>
      </c>
      <c r="M12" s="868">
        <v>0</v>
      </c>
      <c r="N12" s="868"/>
      <c r="O12" s="868">
        <v>3</v>
      </c>
      <c r="P12" s="868">
        <v>1</v>
      </c>
      <c r="Q12" s="868">
        <v>2</v>
      </c>
      <c r="R12" s="868">
        <v>1</v>
      </c>
      <c r="S12" s="868">
        <v>0</v>
      </c>
      <c r="T12" s="868">
        <v>2</v>
      </c>
      <c r="U12" s="716">
        <f>D12-'[10]Báo cáo chất lượng CB Mẫu 14'!C15</f>
        <v>-3</v>
      </c>
    </row>
    <row r="13" spans="1:21" s="715" customFormat="1" ht="15.75" customHeight="1">
      <c r="A13" s="718" t="s">
        <v>1</v>
      </c>
      <c r="B13" s="653" t="s">
        <v>19</v>
      </c>
      <c r="C13" s="870">
        <f>SUM(C14:C20)</f>
        <v>65</v>
      </c>
      <c r="D13" s="870">
        <f aca="true" t="shared" si="1" ref="D13:T13">SUM(D14:D20)</f>
        <v>65</v>
      </c>
      <c r="E13" s="870">
        <f t="shared" si="1"/>
        <v>0</v>
      </c>
      <c r="F13" s="870">
        <f t="shared" si="1"/>
        <v>4</v>
      </c>
      <c r="G13" s="870">
        <f t="shared" si="1"/>
        <v>24</v>
      </c>
      <c r="H13" s="870">
        <f t="shared" si="1"/>
        <v>0</v>
      </c>
      <c r="I13" s="870">
        <f t="shared" si="1"/>
        <v>0</v>
      </c>
      <c r="J13" s="870">
        <f t="shared" si="1"/>
        <v>3</v>
      </c>
      <c r="K13" s="870">
        <f t="shared" si="1"/>
        <v>0</v>
      </c>
      <c r="L13" s="870">
        <f t="shared" si="1"/>
        <v>12</v>
      </c>
      <c r="M13" s="870">
        <f t="shared" si="1"/>
        <v>0</v>
      </c>
      <c r="N13" s="870">
        <f t="shared" si="1"/>
        <v>0</v>
      </c>
      <c r="O13" s="870">
        <f t="shared" si="1"/>
        <v>6</v>
      </c>
      <c r="P13" s="870">
        <f t="shared" si="1"/>
        <v>0</v>
      </c>
      <c r="Q13" s="870">
        <f t="shared" si="1"/>
        <v>9</v>
      </c>
      <c r="R13" s="870">
        <f t="shared" si="1"/>
        <v>0</v>
      </c>
      <c r="S13" s="870">
        <f t="shared" si="1"/>
        <v>7</v>
      </c>
      <c r="T13" s="870">
        <f t="shared" si="1"/>
        <v>0</v>
      </c>
      <c r="U13" s="716">
        <f>D13-'[10]Báo cáo chất lượng CB Mẫu 14'!C16</f>
        <v>-32</v>
      </c>
    </row>
    <row r="14" spans="1:21" s="715" customFormat="1" ht="30">
      <c r="A14" s="719" t="s">
        <v>52</v>
      </c>
      <c r="B14" s="869" t="s">
        <v>733</v>
      </c>
      <c r="C14" s="868">
        <f aca="true" t="shared" si="2" ref="C14:C20">D14+T14</f>
        <v>17</v>
      </c>
      <c r="D14" s="868">
        <f aca="true" t="shared" si="3" ref="D14:D20">SUM(E14:S14)</f>
        <v>17</v>
      </c>
      <c r="E14" s="868">
        <v>0</v>
      </c>
      <c r="F14" s="868">
        <v>0</v>
      </c>
      <c r="G14" s="868">
        <v>7</v>
      </c>
      <c r="H14" s="868">
        <v>0</v>
      </c>
      <c r="I14" s="868">
        <v>0</v>
      </c>
      <c r="J14" s="868">
        <v>0</v>
      </c>
      <c r="K14" s="868">
        <v>0</v>
      </c>
      <c r="L14" s="868">
        <v>3</v>
      </c>
      <c r="M14" s="868">
        <v>0</v>
      </c>
      <c r="N14" s="868">
        <v>0</v>
      </c>
      <c r="O14" s="868">
        <v>4</v>
      </c>
      <c r="P14" s="868">
        <v>0</v>
      </c>
      <c r="Q14" s="868">
        <v>2</v>
      </c>
      <c r="R14" s="868">
        <v>0</v>
      </c>
      <c r="S14" s="868">
        <v>1</v>
      </c>
      <c r="T14" s="868">
        <v>0</v>
      </c>
      <c r="U14" s="716">
        <f>D14-'[10]Báo cáo chất lượng CB Mẫu 14'!C17</f>
        <v>9</v>
      </c>
    </row>
    <row r="15" spans="1:21" s="715" customFormat="1" ht="15.75" customHeight="1">
      <c r="A15" s="719" t="s">
        <v>53</v>
      </c>
      <c r="B15" s="599" t="s">
        <v>734</v>
      </c>
      <c r="C15" s="868">
        <f t="shared" si="2"/>
        <v>9</v>
      </c>
      <c r="D15" s="868">
        <f t="shared" si="3"/>
        <v>9</v>
      </c>
      <c r="E15" s="868">
        <v>0</v>
      </c>
      <c r="F15" s="868">
        <v>0</v>
      </c>
      <c r="G15" s="868">
        <v>3</v>
      </c>
      <c r="H15" s="868">
        <v>0</v>
      </c>
      <c r="I15" s="868">
        <v>0</v>
      </c>
      <c r="J15" s="868">
        <v>1</v>
      </c>
      <c r="K15" s="868">
        <v>0</v>
      </c>
      <c r="L15" s="868">
        <v>3</v>
      </c>
      <c r="M15" s="868">
        <v>0</v>
      </c>
      <c r="N15" s="868">
        <v>0</v>
      </c>
      <c r="O15" s="868">
        <v>0</v>
      </c>
      <c r="P15" s="868">
        <v>0</v>
      </c>
      <c r="Q15" s="868">
        <v>1</v>
      </c>
      <c r="R15" s="868">
        <v>0</v>
      </c>
      <c r="S15" s="868">
        <v>1</v>
      </c>
      <c r="T15" s="868"/>
      <c r="U15" s="716">
        <f>D15-'[10]Báo cáo chất lượng CB Mẫu 14'!C18</f>
        <v>2</v>
      </c>
    </row>
    <row r="16" spans="1:21" s="715" customFormat="1" ht="15.75" customHeight="1">
      <c r="A16" s="719" t="s">
        <v>58</v>
      </c>
      <c r="B16" s="599" t="s">
        <v>735</v>
      </c>
      <c r="C16" s="868">
        <f t="shared" si="2"/>
        <v>8</v>
      </c>
      <c r="D16" s="868">
        <f t="shared" si="3"/>
        <v>8</v>
      </c>
      <c r="E16" s="868">
        <v>0</v>
      </c>
      <c r="F16" s="868">
        <v>1</v>
      </c>
      <c r="G16" s="868">
        <v>2</v>
      </c>
      <c r="H16" s="868">
        <v>0</v>
      </c>
      <c r="I16" s="868">
        <v>0</v>
      </c>
      <c r="J16" s="868">
        <v>0</v>
      </c>
      <c r="K16" s="868">
        <v>0</v>
      </c>
      <c r="L16" s="868">
        <v>1</v>
      </c>
      <c r="M16" s="868">
        <v>0</v>
      </c>
      <c r="N16" s="868">
        <v>0</v>
      </c>
      <c r="O16" s="868">
        <v>2</v>
      </c>
      <c r="P16" s="868">
        <v>0</v>
      </c>
      <c r="Q16" s="868">
        <v>1</v>
      </c>
      <c r="R16" s="868">
        <v>0</v>
      </c>
      <c r="S16" s="868">
        <v>1</v>
      </c>
      <c r="T16" s="868">
        <v>0</v>
      </c>
      <c r="U16" s="716">
        <f>D16-'[10]Báo cáo chất lượng CB Mẫu 14'!C19</f>
        <v>-6</v>
      </c>
    </row>
    <row r="17" spans="1:21" s="715" customFormat="1" ht="15.75" customHeight="1">
      <c r="A17" s="719" t="s">
        <v>73</v>
      </c>
      <c r="B17" s="599" t="s">
        <v>736</v>
      </c>
      <c r="C17" s="868">
        <f t="shared" si="2"/>
        <v>12</v>
      </c>
      <c r="D17" s="868">
        <f t="shared" si="3"/>
        <v>12</v>
      </c>
      <c r="E17" s="868">
        <v>0</v>
      </c>
      <c r="F17" s="868">
        <v>1</v>
      </c>
      <c r="G17" s="868">
        <v>6</v>
      </c>
      <c r="H17" s="868">
        <v>0</v>
      </c>
      <c r="I17" s="868">
        <v>0</v>
      </c>
      <c r="J17" s="868">
        <v>1</v>
      </c>
      <c r="K17" s="868">
        <v>0</v>
      </c>
      <c r="L17" s="868">
        <v>1</v>
      </c>
      <c r="M17" s="868">
        <v>0</v>
      </c>
      <c r="N17" s="868">
        <v>0</v>
      </c>
      <c r="O17" s="868">
        <v>0</v>
      </c>
      <c r="P17" s="868">
        <v>0</v>
      </c>
      <c r="Q17" s="868">
        <v>2</v>
      </c>
      <c r="R17" s="868">
        <v>0</v>
      </c>
      <c r="S17" s="868">
        <v>1</v>
      </c>
      <c r="T17" s="868"/>
      <c r="U17" s="716">
        <f>D17-'[10]Báo cáo chất lượng CB Mẫu 14'!C20</f>
        <v>5</v>
      </c>
    </row>
    <row r="18" spans="1:21" s="715" customFormat="1" ht="17.25" customHeight="1">
      <c r="A18" s="719" t="s">
        <v>74</v>
      </c>
      <c r="B18" s="599" t="s">
        <v>737</v>
      </c>
      <c r="C18" s="868">
        <f t="shared" si="2"/>
        <v>5</v>
      </c>
      <c r="D18" s="868">
        <f t="shared" si="3"/>
        <v>5</v>
      </c>
      <c r="E18" s="868">
        <v>0</v>
      </c>
      <c r="F18" s="868">
        <v>1</v>
      </c>
      <c r="G18" s="868">
        <v>2</v>
      </c>
      <c r="H18" s="868">
        <v>0</v>
      </c>
      <c r="I18" s="868">
        <v>0</v>
      </c>
      <c r="J18" s="868">
        <v>0</v>
      </c>
      <c r="K18" s="868">
        <v>0</v>
      </c>
      <c r="L18" s="868">
        <v>0</v>
      </c>
      <c r="M18" s="868">
        <v>0</v>
      </c>
      <c r="N18" s="868">
        <v>0</v>
      </c>
      <c r="O18" s="868">
        <v>0</v>
      </c>
      <c r="P18" s="868">
        <v>0</v>
      </c>
      <c r="Q18" s="868">
        <v>1</v>
      </c>
      <c r="R18" s="868">
        <v>0</v>
      </c>
      <c r="S18" s="868">
        <v>1</v>
      </c>
      <c r="T18" s="868"/>
      <c r="U18" s="716">
        <f>D18-'[10]Báo cáo chất lượng CB Mẫu 14'!C21</f>
        <v>-3</v>
      </c>
    </row>
    <row r="19" spans="1:21" s="715" customFormat="1" ht="15.75" customHeight="1">
      <c r="A19" s="719" t="s">
        <v>75</v>
      </c>
      <c r="B19" s="599" t="s">
        <v>738</v>
      </c>
      <c r="C19" s="868">
        <f t="shared" si="2"/>
        <v>8</v>
      </c>
      <c r="D19" s="868">
        <f t="shared" si="3"/>
        <v>8</v>
      </c>
      <c r="E19" s="868">
        <v>0</v>
      </c>
      <c r="F19" s="868">
        <v>1</v>
      </c>
      <c r="G19" s="868">
        <v>2</v>
      </c>
      <c r="H19" s="868">
        <v>0</v>
      </c>
      <c r="I19" s="868">
        <v>0</v>
      </c>
      <c r="J19" s="868">
        <v>1</v>
      </c>
      <c r="K19" s="868">
        <v>0</v>
      </c>
      <c r="L19" s="868">
        <v>2</v>
      </c>
      <c r="M19" s="868">
        <v>0</v>
      </c>
      <c r="N19" s="868">
        <v>0</v>
      </c>
      <c r="O19" s="868">
        <v>0</v>
      </c>
      <c r="P19" s="868">
        <v>0</v>
      </c>
      <c r="Q19" s="868">
        <v>1</v>
      </c>
      <c r="R19" s="868">
        <v>0</v>
      </c>
      <c r="S19" s="868">
        <v>1</v>
      </c>
      <c r="T19" s="868">
        <v>0</v>
      </c>
      <c r="U19" s="716">
        <f>D19-'[10]Báo cáo chất lượng CB Mẫu 14'!C22</f>
        <v>-2</v>
      </c>
    </row>
    <row r="20" spans="1:21" s="715" customFormat="1" ht="15.75" customHeight="1">
      <c r="A20" s="719" t="s">
        <v>76</v>
      </c>
      <c r="B20" s="599" t="s">
        <v>739</v>
      </c>
      <c r="C20" s="868">
        <f t="shared" si="2"/>
        <v>6</v>
      </c>
      <c r="D20" s="868">
        <f t="shared" si="3"/>
        <v>6</v>
      </c>
      <c r="E20" s="868">
        <v>0</v>
      </c>
      <c r="F20" s="868">
        <v>0</v>
      </c>
      <c r="G20" s="868">
        <v>2</v>
      </c>
      <c r="H20" s="868">
        <v>0</v>
      </c>
      <c r="I20" s="868">
        <v>0</v>
      </c>
      <c r="J20" s="868">
        <v>0</v>
      </c>
      <c r="K20" s="868">
        <v>0</v>
      </c>
      <c r="L20" s="868">
        <v>2</v>
      </c>
      <c r="M20" s="868">
        <v>0</v>
      </c>
      <c r="N20" s="868">
        <v>0</v>
      </c>
      <c r="O20" s="868">
        <v>0</v>
      </c>
      <c r="P20" s="868">
        <v>0</v>
      </c>
      <c r="Q20" s="868">
        <v>1</v>
      </c>
      <c r="R20" s="868">
        <v>0</v>
      </c>
      <c r="S20" s="868">
        <v>1</v>
      </c>
      <c r="T20" s="868">
        <v>0</v>
      </c>
      <c r="U20" s="716">
        <f>D20-'[10]Báo cáo chất lượng CB Mẫu 14'!C23</f>
        <v>-1</v>
      </c>
    </row>
    <row r="21" ht="6" customHeight="1"/>
    <row r="22" spans="1:20" s="636" customFormat="1" ht="15.75" customHeight="1">
      <c r="A22" s="720"/>
      <c r="B22" s="1468"/>
      <c r="C22" s="1468"/>
      <c r="D22" s="1468"/>
      <c r="E22" s="1468"/>
      <c r="F22" s="658"/>
      <c r="G22" s="658"/>
      <c r="H22" s="658"/>
      <c r="I22" s="658"/>
      <c r="J22" s="658"/>
      <c r="K22" s="658" t="s">
        <v>249</v>
      </c>
      <c r="L22" s="659"/>
      <c r="M22" s="1469" t="str">
        <f>'Thong tin'!B8</f>
        <v>Ninh Thuận, ngày  30 tháng 9 năm 2017</v>
      </c>
      <c r="N22" s="1469"/>
      <c r="O22" s="1469"/>
      <c r="P22" s="1469"/>
      <c r="Q22" s="1469"/>
      <c r="R22" s="1469"/>
      <c r="S22" s="1469"/>
      <c r="T22" s="1469"/>
    </row>
    <row r="23" spans="1:20" s="636" customFormat="1" ht="18.75" customHeight="1">
      <c r="A23" s="720"/>
      <c r="B23" s="1471" t="s">
        <v>250</v>
      </c>
      <c r="C23" s="1471"/>
      <c r="D23" s="1471"/>
      <c r="E23" s="721"/>
      <c r="F23" s="660"/>
      <c r="G23" s="660"/>
      <c r="H23" s="660"/>
      <c r="I23" s="660"/>
      <c r="J23" s="660"/>
      <c r="K23" s="660"/>
      <c r="L23" s="659"/>
      <c r="M23" s="1424" t="str">
        <f>'Thong tin'!B7</f>
        <v>CỤC TRƯỞNG</v>
      </c>
      <c r="N23" s="1424"/>
      <c r="O23" s="1424"/>
      <c r="P23" s="1424"/>
      <c r="Q23" s="1424"/>
      <c r="R23" s="1424"/>
      <c r="S23" s="1424"/>
      <c r="T23" s="1424"/>
    </row>
    <row r="24" spans="1:20" s="636" customFormat="1" ht="18.75">
      <c r="A24" s="661"/>
      <c r="B24" s="1444"/>
      <c r="C24" s="1444"/>
      <c r="D24" s="1444"/>
      <c r="E24" s="663"/>
      <c r="F24" s="663"/>
      <c r="G24" s="663"/>
      <c r="H24" s="663"/>
      <c r="I24" s="663"/>
      <c r="J24" s="663"/>
      <c r="K24" s="663"/>
      <c r="L24" s="663"/>
      <c r="M24" s="1424"/>
      <c r="N24" s="1424"/>
      <c r="O24" s="1424"/>
      <c r="P24" s="1424"/>
      <c r="Q24" s="1424"/>
      <c r="R24" s="1424"/>
      <c r="S24" s="1424"/>
      <c r="T24" s="1424"/>
    </row>
    <row r="25" spans="1:20" s="636" customFormat="1" ht="18.75">
      <c r="A25" s="661"/>
      <c r="B25" s="663"/>
      <c r="C25" s="663"/>
      <c r="D25" s="663"/>
      <c r="E25" s="663"/>
      <c r="F25" s="663"/>
      <c r="G25" s="663"/>
      <c r="H25" s="663"/>
      <c r="I25" s="663"/>
      <c r="J25" s="663"/>
      <c r="K25" s="663"/>
      <c r="L25" s="663"/>
      <c r="M25" s="791"/>
      <c r="N25" s="791"/>
      <c r="O25" s="791"/>
      <c r="P25" s="791"/>
      <c r="Q25" s="789"/>
      <c r="R25" s="789"/>
      <c r="S25" s="789"/>
      <c r="T25" s="789"/>
    </row>
    <row r="26" spans="2:20" ht="13.5" customHeight="1" hidden="1">
      <c r="B26" s="663"/>
      <c r="C26" s="663"/>
      <c r="D26" s="663"/>
      <c r="E26" s="663"/>
      <c r="F26" s="663"/>
      <c r="G26" s="663"/>
      <c r="H26" s="663"/>
      <c r="I26" s="663"/>
      <c r="J26" s="663"/>
      <c r="K26" s="663"/>
      <c r="L26" s="663"/>
      <c r="M26" s="791"/>
      <c r="N26" s="791"/>
      <c r="O26" s="791"/>
      <c r="P26" s="791"/>
      <c r="Q26" s="791"/>
      <c r="R26" s="791"/>
      <c r="S26" s="791"/>
      <c r="T26" s="791"/>
    </row>
    <row r="27" spans="1:20" ht="18.75" hidden="1">
      <c r="A27" s="722" t="s">
        <v>252</v>
      </c>
      <c r="B27" s="663"/>
      <c r="C27" s="663"/>
      <c r="D27" s="663"/>
      <c r="E27" s="663"/>
      <c r="F27" s="663"/>
      <c r="G27" s="663"/>
      <c r="H27" s="663"/>
      <c r="I27" s="663"/>
      <c r="J27" s="663"/>
      <c r="K27" s="663"/>
      <c r="L27" s="663"/>
      <c r="M27" s="791"/>
      <c r="N27" s="791"/>
      <c r="O27" s="791"/>
      <c r="P27" s="791"/>
      <c r="Q27" s="791"/>
      <c r="R27" s="791"/>
      <c r="S27" s="791"/>
      <c r="T27" s="791"/>
    </row>
    <row r="28" spans="2:20" ht="18.75" hidden="1">
      <c r="B28" s="723" t="s">
        <v>253</v>
      </c>
      <c r="C28" s="663"/>
      <c r="D28" s="663"/>
      <c r="E28" s="663"/>
      <c r="F28" s="663"/>
      <c r="G28" s="663"/>
      <c r="H28" s="663"/>
      <c r="I28" s="663"/>
      <c r="J28" s="663"/>
      <c r="K28" s="663"/>
      <c r="L28" s="663"/>
      <c r="M28" s="791"/>
      <c r="N28" s="791"/>
      <c r="O28" s="791"/>
      <c r="P28" s="791"/>
      <c r="Q28" s="791"/>
      <c r="R28" s="791"/>
      <c r="S28" s="791"/>
      <c r="T28" s="791"/>
    </row>
    <row r="29" spans="2:20" ht="18.75" hidden="1">
      <c r="B29" s="723" t="s">
        <v>254</v>
      </c>
      <c r="C29" s="663"/>
      <c r="D29" s="663"/>
      <c r="E29" s="663"/>
      <c r="F29" s="663"/>
      <c r="G29" s="663"/>
      <c r="H29" s="663"/>
      <c r="I29" s="663"/>
      <c r="J29" s="663"/>
      <c r="K29" s="663"/>
      <c r="L29" s="663"/>
      <c r="M29" s="791"/>
      <c r="N29" s="791"/>
      <c r="O29" s="791"/>
      <c r="P29" s="791"/>
      <c r="Q29" s="791"/>
      <c r="R29" s="791"/>
      <c r="S29" s="791"/>
      <c r="T29" s="791"/>
    </row>
    <row r="30" spans="2:20" ht="18.75">
      <c r="B30" s="723"/>
      <c r="C30" s="663"/>
      <c r="D30" s="663"/>
      <c r="E30" s="663"/>
      <c r="F30" s="663"/>
      <c r="G30" s="663"/>
      <c r="H30" s="663"/>
      <c r="I30" s="663"/>
      <c r="J30" s="663"/>
      <c r="K30" s="663"/>
      <c r="L30" s="663"/>
      <c r="M30" s="791"/>
      <c r="N30" s="791"/>
      <c r="O30" s="791"/>
      <c r="P30" s="791"/>
      <c r="Q30" s="791"/>
      <c r="R30" s="791"/>
      <c r="S30" s="791"/>
      <c r="T30" s="791"/>
    </row>
    <row r="31" spans="2:20" s="707" customFormat="1" ht="18.75">
      <c r="B31" s="1466"/>
      <c r="C31" s="1466"/>
      <c r="D31" s="1466"/>
      <c r="E31" s="723"/>
      <c r="F31" s="723"/>
      <c r="G31" s="723"/>
      <c r="H31" s="723"/>
      <c r="I31" s="723"/>
      <c r="J31" s="723"/>
      <c r="K31" s="723"/>
      <c r="L31" s="723"/>
      <c r="M31" s="796"/>
      <c r="N31" s="1467"/>
      <c r="O31" s="1467"/>
      <c r="P31" s="1467"/>
      <c r="Q31" s="1467"/>
      <c r="R31" s="1467"/>
      <c r="S31" s="1467"/>
      <c r="T31" s="796"/>
    </row>
    <row r="32" spans="2:20" ht="18.75">
      <c r="B32" s="663"/>
      <c r="C32" s="663"/>
      <c r="D32" s="663"/>
      <c r="E32" s="663"/>
      <c r="F32" s="663"/>
      <c r="G32" s="663"/>
      <c r="H32" s="663"/>
      <c r="I32" s="663"/>
      <c r="J32" s="663"/>
      <c r="K32" s="663"/>
      <c r="L32" s="663"/>
      <c r="M32" s="791"/>
      <c r="N32" s="791"/>
      <c r="O32" s="791"/>
      <c r="P32" s="791"/>
      <c r="Q32" s="791"/>
      <c r="R32" s="791"/>
      <c r="S32" s="791"/>
      <c r="T32" s="791"/>
    </row>
    <row r="33" spans="2:21" ht="18.75">
      <c r="B33" s="1407" t="str">
        <f>'Thong tin'!B5</f>
        <v>Trần Minh Tuân</v>
      </c>
      <c r="C33" s="1407"/>
      <c r="D33" s="1407"/>
      <c r="E33" s="703"/>
      <c r="F33" s="703"/>
      <c r="G33" s="703"/>
      <c r="H33" s="703"/>
      <c r="I33" s="659"/>
      <c r="J33" s="659"/>
      <c r="K33" s="659"/>
      <c r="L33" s="659"/>
      <c r="M33" s="1350" t="str">
        <f>'Thong tin'!B6</f>
        <v>Trần Văn Hiếu</v>
      </c>
      <c r="N33" s="1350"/>
      <c r="O33" s="1350"/>
      <c r="P33" s="1350"/>
      <c r="Q33" s="1350"/>
      <c r="R33" s="1350"/>
      <c r="S33" s="1350"/>
      <c r="T33" s="1350"/>
      <c r="U33" s="629"/>
    </row>
    <row r="34" spans="2:20" ht="18.75">
      <c r="B34" s="663"/>
      <c r="C34" s="663"/>
      <c r="D34" s="663"/>
      <c r="E34" s="663"/>
      <c r="F34" s="663"/>
      <c r="G34" s="663"/>
      <c r="H34" s="663"/>
      <c r="I34" s="663"/>
      <c r="J34" s="663"/>
      <c r="K34" s="663"/>
      <c r="L34" s="663"/>
      <c r="M34" s="663"/>
      <c r="N34" s="663"/>
      <c r="O34" s="663"/>
      <c r="P34" s="663"/>
      <c r="Q34" s="663"/>
      <c r="R34" s="663"/>
      <c r="S34" s="663"/>
      <c r="T34" s="663"/>
    </row>
    <row r="35" spans="2:20" ht="18.75">
      <c r="B35" s="663"/>
      <c r="C35" s="663"/>
      <c r="D35" s="663"/>
      <c r="E35" s="663"/>
      <c r="F35" s="663"/>
      <c r="G35" s="663"/>
      <c r="H35" s="663"/>
      <c r="I35" s="663"/>
      <c r="J35" s="663"/>
      <c r="K35" s="663"/>
      <c r="L35" s="663"/>
      <c r="M35" s="663"/>
      <c r="N35" s="663"/>
      <c r="O35" s="663"/>
      <c r="P35" s="663"/>
      <c r="Q35" s="663"/>
      <c r="R35" s="663"/>
      <c r="S35" s="663"/>
      <c r="T35" s="663"/>
    </row>
  </sheetData>
  <sheetProtection/>
  <mergeCells count="34">
    <mergeCell ref="D4:N4"/>
    <mergeCell ref="D3:N3"/>
    <mergeCell ref="T6:T9"/>
    <mergeCell ref="D7:D9"/>
    <mergeCell ref="E7:S7"/>
    <mergeCell ref="E8:G8"/>
    <mergeCell ref="H8:J8"/>
    <mergeCell ref="U8:U10"/>
    <mergeCell ref="A10:B10"/>
    <mergeCell ref="A11:B11"/>
    <mergeCell ref="D1:N2"/>
    <mergeCell ref="A2:C2"/>
    <mergeCell ref="P2:T2"/>
    <mergeCell ref="Q8:Q9"/>
    <mergeCell ref="R8:R9"/>
    <mergeCell ref="A1:B1"/>
    <mergeCell ref="A4:C4"/>
    <mergeCell ref="B33:D33"/>
    <mergeCell ref="M33:T33"/>
    <mergeCell ref="B23:D23"/>
    <mergeCell ref="M23:T23"/>
    <mergeCell ref="B24:D24"/>
    <mergeCell ref="A6:B9"/>
    <mergeCell ref="C6:C9"/>
    <mergeCell ref="D6:S6"/>
    <mergeCell ref="S8:S9"/>
    <mergeCell ref="M24:T24"/>
    <mergeCell ref="B31:D31"/>
    <mergeCell ref="N31:S31"/>
    <mergeCell ref="B22:E22"/>
    <mergeCell ref="M22:T22"/>
    <mergeCell ref="K8:L8"/>
    <mergeCell ref="M8:O8"/>
    <mergeCell ref="P8:P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3" customWidth="1"/>
    <col min="2" max="2" width="21.125" style="83" customWidth="1"/>
    <col min="3" max="3" width="10.25390625" style="83" customWidth="1"/>
    <col min="4" max="6" width="7.875" style="83" customWidth="1"/>
    <col min="7" max="7" width="9.25390625" style="83" customWidth="1"/>
    <col min="8" max="8" width="7.25390625" style="83" customWidth="1"/>
    <col min="9" max="10" width="7.875" style="83" customWidth="1"/>
    <col min="11" max="11" width="7.125" style="83" customWidth="1"/>
    <col min="12" max="12" width="7.00390625" style="83" customWidth="1"/>
    <col min="13" max="13" width="7.875" style="83" customWidth="1"/>
    <col min="14" max="14" width="10.25390625" style="83" customWidth="1"/>
    <col min="15" max="16" width="7.875" style="83" customWidth="1"/>
    <col min="17" max="28" width="9.00390625" style="83" customWidth="1"/>
    <col min="29" max="29" width="8.375" style="83" customWidth="1"/>
    <col min="30" max="30" width="9.00390625" style="83" customWidth="1"/>
    <col min="31" max="31" width="11.25390625" style="83" customWidth="1"/>
    <col min="32" max="32" width="13.50390625" style="83" customWidth="1"/>
    <col min="33" max="16384" width="9.00390625" style="83" customWidth="1"/>
  </cols>
  <sheetData>
    <row r="1" spans="1:16" s="52" customFormat="1" ht="19.5" customHeight="1">
      <c r="A1" s="995" t="s">
        <v>28</v>
      </c>
      <c r="B1" s="995"/>
      <c r="C1" s="108"/>
      <c r="D1" s="998" t="s">
        <v>459</v>
      </c>
      <c r="E1" s="998"/>
      <c r="F1" s="998"/>
      <c r="G1" s="998"/>
      <c r="H1" s="998"/>
      <c r="I1" s="998"/>
      <c r="J1" s="998"/>
      <c r="K1" s="998"/>
      <c r="L1" s="998"/>
      <c r="M1" s="969" t="s">
        <v>400</v>
      </c>
      <c r="N1" s="970"/>
      <c r="O1" s="970"/>
      <c r="P1" s="970"/>
    </row>
    <row r="2" spans="1:16" s="52" customFormat="1" ht="34.5" customHeight="1">
      <c r="A2" s="997" t="s">
        <v>401</v>
      </c>
      <c r="B2" s="997"/>
      <c r="C2" s="997"/>
      <c r="D2" s="998"/>
      <c r="E2" s="998"/>
      <c r="F2" s="998"/>
      <c r="G2" s="998"/>
      <c r="H2" s="998"/>
      <c r="I2" s="998"/>
      <c r="J2" s="998"/>
      <c r="K2" s="998"/>
      <c r="L2" s="998"/>
      <c r="M2" s="971" t="s">
        <v>460</v>
      </c>
      <c r="N2" s="972"/>
      <c r="O2" s="972"/>
      <c r="P2" s="972"/>
    </row>
    <row r="3" spans="1:16" s="52" customFormat="1" ht="19.5" customHeight="1">
      <c r="A3" s="996" t="s">
        <v>402</v>
      </c>
      <c r="B3" s="996"/>
      <c r="C3" s="996"/>
      <c r="D3" s="998"/>
      <c r="E3" s="998"/>
      <c r="F3" s="998"/>
      <c r="G3" s="998"/>
      <c r="H3" s="998"/>
      <c r="I3" s="998"/>
      <c r="J3" s="998"/>
      <c r="K3" s="998"/>
      <c r="L3" s="998"/>
      <c r="M3" s="971" t="s">
        <v>403</v>
      </c>
      <c r="N3" s="972"/>
      <c r="O3" s="972"/>
      <c r="P3" s="972"/>
    </row>
    <row r="4" spans="1:16" s="113" customFormat="1" ht="18.75" customHeight="1">
      <c r="A4" s="109"/>
      <c r="B4" s="109"/>
      <c r="C4" s="110"/>
      <c r="D4" s="937"/>
      <c r="E4" s="937"/>
      <c r="F4" s="937"/>
      <c r="G4" s="937"/>
      <c r="H4" s="937"/>
      <c r="I4" s="937"/>
      <c r="J4" s="937"/>
      <c r="K4" s="937"/>
      <c r="L4" s="937"/>
      <c r="M4" s="111" t="s">
        <v>404</v>
      </c>
      <c r="N4" s="112"/>
      <c r="O4" s="112"/>
      <c r="P4" s="112"/>
    </row>
    <row r="5" spans="1:16" ht="49.5" customHeight="1">
      <c r="A5" s="986" t="s">
        <v>72</v>
      </c>
      <c r="B5" s="987"/>
      <c r="C5" s="992" t="s">
        <v>100</v>
      </c>
      <c r="D5" s="975"/>
      <c r="E5" s="975"/>
      <c r="F5" s="975"/>
      <c r="G5" s="975"/>
      <c r="H5" s="975"/>
      <c r="I5" s="975"/>
      <c r="J5" s="975"/>
      <c r="K5" s="973" t="s">
        <v>99</v>
      </c>
      <c r="L5" s="973"/>
      <c r="M5" s="973"/>
      <c r="N5" s="973"/>
      <c r="O5" s="973"/>
      <c r="P5" s="973"/>
    </row>
    <row r="6" spans="1:16" ht="20.25" customHeight="1">
      <c r="A6" s="988"/>
      <c r="B6" s="989"/>
      <c r="C6" s="992" t="s">
        <v>3</v>
      </c>
      <c r="D6" s="975"/>
      <c r="E6" s="975"/>
      <c r="F6" s="976"/>
      <c r="G6" s="973" t="s">
        <v>10</v>
      </c>
      <c r="H6" s="973"/>
      <c r="I6" s="973"/>
      <c r="J6" s="973"/>
      <c r="K6" s="974" t="s">
        <v>3</v>
      </c>
      <c r="L6" s="974"/>
      <c r="M6" s="974"/>
      <c r="N6" s="977" t="s">
        <v>10</v>
      </c>
      <c r="O6" s="977"/>
      <c r="P6" s="977"/>
    </row>
    <row r="7" spans="1:16" ht="52.5" customHeight="1">
      <c r="A7" s="988"/>
      <c r="B7" s="989"/>
      <c r="C7" s="993" t="s">
        <v>405</v>
      </c>
      <c r="D7" s="975" t="s">
        <v>96</v>
      </c>
      <c r="E7" s="975"/>
      <c r="F7" s="976"/>
      <c r="G7" s="973" t="s">
        <v>406</v>
      </c>
      <c r="H7" s="973" t="s">
        <v>96</v>
      </c>
      <c r="I7" s="973"/>
      <c r="J7" s="973"/>
      <c r="K7" s="973" t="s">
        <v>39</v>
      </c>
      <c r="L7" s="973" t="s">
        <v>97</v>
      </c>
      <c r="M7" s="973"/>
      <c r="N7" s="973" t="s">
        <v>80</v>
      </c>
      <c r="O7" s="973" t="s">
        <v>97</v>
      </c>
      <c r="P7" s="973"/>
    </row>
    <row r="8" spans="1:16" ht="15.75" customHeight="1">
      <c r="A8" s="988"/>
      <c r="B8" s="989"/>
      <c r="C8" s="993"/>
      <c r="D8" s="973" t="s">
        <v>44</v>
      </c>
      <c r="E8" s="973" t="s">
        <v>45</v>
      </c>
      <c r="F8" s="973" t="s">
        <v>48</v>
      </c>
      <c r="G8" s="973"/>
      <c r="H8" s="973" t="s">
        <v>44</v>
      </c>
      <c r="I8" s="973" t="s">
        <v>45</v>
      </c>
      <c r="J8" s="973" t="s">
        <v>48</v>
      </c>
      <c r="K8" s="973"/>
      <c r="L8" s="973" t="s">
        <v>16</v>
      </c>
      <c r="M8" s="973" t="s">
        <v>15</v>
      </c>
      <c r="N8" s="973"/>
      <c r="O8" s="973" t="s">
        <v>16</v>
      </c>
      <c r="P8" s="973" t="s">
        <v>15</v>
      </c>
    </row>
    <row r="9" spans="1:16" ht="44.25" customHeight="1">
      <c r="A9" s="990"/>
      <c r="B9" s="991"/>
      <c r="C9" s="994"/>
      <c r="D9" s="973"/>
      <c r="E9" s="973"/>
      <c r="F9" s="973"/>
      <c r="G9" s="973"/>
      <c r="H9" s="973"/>
      <c r="I9" s="973"/>
      <c r="J9" s="973"/>
      <c r="K9" s="973"/>
      <c r="L9" s="973"/>
      <c r="M9" s="973"/>
      <c r="N9" s="973"/>
      <c r="O9" s="973"/>
      <c r="P9" s="973"/>
    </row>
    <row r="10" spans="1:16" ht="15" customHeight="1">
      <c r="A10" s="984" t="s">
        <v>6</v>
      </c>
      <c r="B10" s="985"/>
      <c r="C10" s="115">
        <v>1</v>
      </c>
      <c r="D10" s="115" t="s">
        <v>53</v>
      </c>
      <c r="E10" s="115" t="s">
        <v>58</v>
      </c>
      <c r="F10" s="115" t="s">
        <v>73</v>
      </c>
      <c r="G10" s="115" t="s">
        <v>74</v>
      </c>
      <c r="H10" s="115" t="s">
        <v>75</v>
      </c>
      <c r="I10" s="115" t="s">
        <v>76</v>
      </c>
      <c r="J10" s="115" t="s">
        <v>77</v>
      </c>
      <c r="K10" s="115" t="s">
        <v>78</v>
      </c>
      <c r="L10" s="115" t="s">
        <v>101</v>
      </c>
      <c r="M10" s="115" t="s">
        <v>102</v>
      </c>
      <c r="N10" s="115" t="s">
        <v>103</v>
      </c>
      <c r="O10" s="115" t="s">
        <v>104</v>
      </c>
      <c r="P10" s="115" t="s">
        <v>105</v>
      </c>
    </row>
    <row r="11" spans="1:16" ht="15" customHeight="1">
      <c r="A11" s="978" t="s">
        <v>407</v>
      </c>
      <c r="B11" s="979"/>
      <c r="C11" s="116">
        <f aca="true" t="shared" si="0" ref="C11:P11">C13-C12</f>
        <v>0</v>
      </c>
      <c r="D11" s="116">
        <f t="shared" si="0"/>
        <v>0</v>
      </c>
      <c r="E11" s="116">
        <f t="shared" si="0"/>
        <v>0</v>
      </c>
      <c r="F11" s="116">
        <f t="shared" si="0"/>
        <v>0</v>
      </c>
      <c r="G11" s="116">
        <f t="shared" si="0"/>
        <v>0</v>
      </c>
      <c r="H11" s="116">
        <f t="shared" si="0"/>
        <v>0</v>
      </c>
      <c r="I11" s="116">
        <f t="shared" si="0"/>
        <v>0</v>
      </c>
      <c r="J11" s="116">
        <f t="shared" si="0"/>
        <v>0</v>
      </c>
      <c r="K11" s="116">
        <f t="shared" si="0"/>
        <v>0</v>
      </c>
      <c r="L11" s="116">
        <f t="shared" si="0"/>
        <v>0</v>
      </c>
      <c r="M11" s="116">
        <f t="shared" si="0"/>
        <v>0</v>
      </c>
      <c r="N11" s="116">
        <f t="shared" si="0"/>
        <v>0</v>
      </c>
      <c r="O11" s="116">
        <f t="shared" si="0"/>
        <v>0</v>
      </c>
      <c r="P11" s="116">
        <f t="shared" si="0"/>
        <v>0</v>
      </c>
    </row>
    <row r="12" spans="1:16" ht="15" customHeight="1">
      <c r="A12" s="980" t="s">
        <v>408</v>
      </c>
      <c r="B12" s="981"/>
      <c r="C12" s="117">
        <v>0</v>
      </c>
      <c r="D12" s="117">
        <v>0</v>
      </c>
      <c r="E12" s="117">
        <v>0</v>
      </c>
      <c r="F12" s="117">
        <v>0</v>
      </c>
      <c r="G12" s="117">
        <v>0</v>
      </c>
      <c r="H12" s="117">
        <v>0</v>
      </c>
      <c r="I12" s="117">
        <v>0</v>
      </c>
      <c r="J12" s="117">
        <v>0</v>
      </c>
      <c r="K12" s="117">
        <v>0</v>
      </c>
      <c r="L12" s="117">
        <v>0</v>
      </c>
      <c r="M12" s="117">
        <v>0</v>
      </c>
      <c r="N12" s="117">
        <v>0</v>
      </c>
      <c r="O12" s="117">
        <v>0</v>
      </c>
      <c r="P12" s="117">
        <v>0</v>
      </c>
    </row>
    <row r="13" spans="1:32" ht="15" customHeight="1">
      <c r="A13" s="982" t="s">
        <v>41</v>
      </c>
      <c r="B13" s="983"/>
      <c r="C13" s="118">
        <f>D13+E13+F13</f>
        <v>0</v>
      </c>
      <c r="D13" s="118">
        <f>D14+D15</f>
        <v>0</v>
      </c>
      <c r="E13" s="118">
        <f>E14+E15</f>
        <v>0</v>
      </c>
      <c r="F13" s="118">
        <f>F14+F15</f>
        <v>0</v>
      </c>
      <c r="G13" s="118">
        <f aca="true" t="shared" si="1" ref="G13:G26">H13+I13+J13</f>
        <v>0</v>
      </c>
      <c r="H13" s="118">
        <f>H14+H15</f>
        <v>0</v>
      </c>
      <c r="I13" s="118">
        <f>I14+I15</f>
        <v>0</v>
      </c>
      <c r="J13" s="118">
        <f>J14+J15</f>
        <v>0</v>
      </c>
      <c r="K13" s="118">
        <f aca="true" t="shared" si="2" ref="K13:K26">L13+M13</f>
        <v>0</v>
      </c>
      <c r="L13" s="118">
        <f>L14+L15</f>
        <v>0</v>
      </c>
      <c r="M13" s="118">
        <f>M14+M15</f>
        <v>0</v>
      </c>
      <c r="N13" s="118">
        <f aca="true" t="shared" si="3" ref="N13:N26">O13+P13</f>
        <v>0</v>
      </c>
      <c r="O13" s="118">
        <f>O14+O15</f>
        <v>0</v>
      </c>
      <c r="P13" s="118">
        <f>P14+P15</f>
        <v>0</v>
      </c>
      <c r="AF13" s="83" t="s">
        <v>376</v>
      </c>
    </row>
    <row r="14" spans="1:37" ht="15" customHeight="1">
      <c r="A14" s="119" t="s">
        <v>0</v>
      </c>
      <c r="B14" s="120" t="s">
        <v>98</v>
      </c>
      <c r="C14" s="121">
        <f>C15+C16</f>
        <v>0</v>
      </c>
      <c r="D14" s="122">
        <f>D15+D16</f>
        <v>0</v>
      </c>
      <c r="E14" s="122">
        <v>0</v>
      </c>
      <c r="F14" s="122">
        <v>0</v>
      </c>
      <c r="G14" s="122">
        <f t="shared" si="1"/>
        <v>0</v>
      </c>
      <c r="H14" s="122">
        <v>0</v>
      </c>
      <c r="I14" s="122">
        <v>0</v>
      </c>
      <c r="J14" s="122">
        <v>0</v>
      </c>
      <c r="K14" s="122">
        <f t="shared" si="2"/>
        <v>0</v>
      </c>
      <c r="L14" s="122">
        <v>0</v>
      </c>
      <c r="M14" s="122">
        <v>0</v>
      </c>
      <c r="N14" s="122">
        <f t="shared" si="3"/>
        <v>0</v>
      </c>
      <c r="O14" s="122">
        <v>0</v>
      </c>
      <c r="P14" s="122">
        <v>0</v>
      </c>
      <c r="AK14" s="123"/>
    </row>
    <row r="15" spans="1:16" ht="15" customHeight="1">
      <c r="A15" s="124" t="s">
        <v>1</v>
      </c>
      <c r="B15" s="125" t="s">
        <v>19</v>
      </c>
      <c r="C15" s="121">
        <f aca="true" t="shared" si="4" ref="C15:C26">D15+E15+F15</f>
        <v>0</v>
      </c>
      <c r="D15" s="121">
        <f>D16+D17+D18+D19+D20+D21+D22+D23+D24+D25+D26</f>
        <v>0</v>
      </c>
      <c r="E15" s="121">
        <f>E16+E17+E18+E19+E20+E21+E22+E23+E24+E25+E26</f>
        <v>0</v>
      </c>
      <c r="F15" s="121">
        <f>F16+F17+F18+F19+F20+F21+F22+F23+F24+F25+F26</f>
        <v>0</v>
      </c>
      <c r="G15" s="121">
        <f t="shared" si="1"/>
        <v>0</v>
      </c>
      <c r="H15" s="121">
        <f>H16+H17+H18+H19+H20+H21+H22+H23+H24+H25+H26</f>
        <v>0</v>
      </c>
      <c r="I15" s="121">
        <f>I16+I17+I18+I19+I20+I21+I22+I23+I24+I25+I26</f>
        <v>0</v>
      </c>
      <c r="J15" s="121">
        <f>J16+J17+J18+J19+J20+J21+J22+J23+J24+J25+J26</f>
        <v>0</v>
      </c>
      <c r="K15" s="121">
        <f t="shared" si="2"/>
        <v>0</v>
      </c>
      <c r="L15" s="121">
        <f>L16+L17+L18+L19+L20+L21+L22+L23+L24+L25+L26</f>
        <v>0</v>
      </c>
      <c r="M15" s="121">
        <f>M16+M17+M18+M19+M20+M21+M22+M23+M24+M25+M26</f>
        <v>0</v>
      </c>
      <c r="N15" s="121">
        <f t="shared" si="3"/>
        <v>0</v>
      </c>
      <c r="O15" s="121">
        <f>O16+O17+O18+O19+O20+O21+O22+O23+O24+O25+O26</f>
        <v>0</v>
      </c>
      <c r="P15" s="121">
        <f>P16+P17+P18+P19+P20+P21+P22+P23+P24+P25+P26</f>
        <v>0</v>
      </c>
    </row>
    <row r="16" spans="1:38" s="52" customFormat="1" ht="15" customHeight="1">
      <c r="A16" s="126" t="s">
        <v>52</v>
      </c>
      <c r="B16" s="127" t="s">
        <v>377</v>
      </c>
      <c r="C16" s="121">
        <f t="shared" si="4"/>
        <v>0</v>
      </c>
      <c r="D16" s="128">
        <v>0</v>
      </c>
      <c r="E16" s="128">
        <v>0</v>
      </c>
      <c r="F16" s="128">
        <v>0</v>
      </c>
      <c r="G16" s="128">
        <f t="shared" si="1"/>
        <v>0</v>
      </c>
      <c r="H16" s="128">
        <v>0</v>
      </c>
      <c r="I16" s="128">
        <v>0</v>
      </c>
      <c r="J16" s="128">
        <v>0</v>
      </c>
      <c r="K16" s="128">
        <f t="shared" si="2"/>
        <v>0</v>
      </c>
      <c r="L16" s="128">
        <v>0</v>
      </c>
      <c r="M16" s="128">
        <v>0</v>
      </c>
      <c r="N16" s="128">
        <f t="shared" si="3"/>
        <v>0</v>
      </c>
      <c r="O16" s="128">
        <v>0</v>
      </c>
      <c r="P16" s="128">
        <v>0</v>
      </c>
      <c r="AL16" s="123"/>
    </row>
    <row r="17" spans="1:32" s="52" customFormat="1" ht="15" customHeight="1">
      <c r="A17" s="126" t="s">
        <v>53</v>
      </c>
      <c r="B17" s="129" t="s">
        <v>409</v>
      </c>
      <c r="C17" s="121">
        <f t="shared" si="4"/>
        <v>0</v>
      </c>
      <c r="D17" s="128">
        <v>0</v>
      </c>
      <c r="E17" s="128">
        <v>0</v>
      </c>
      <c r="F17" s="128">
        <v>0</v>
      </c>
      <c r="G17" s="128">
        <f t="shared" si="1"/>
        <v>0</v>
      </c>
      <c r="H17" s="128">
        <v>0</v>
      </c>
      <c r="I17" s="128">
        <v>0</v>
      </c>
      <c r="J17" s="128">
        <v>0</v>
      </c>
      <c r="K17" s="128">
        <f t="shared" si="2"/>
        <v>0</v>
      </c>
      <c r="L17" s="128">
        <v>0</v>
      </c>
      <c r="M17" s="128">
        <v>0</v>
      </c>
      <c r="N17" s="128">
        <f t="shared" si="3"/>
        <v>0</v>
      </c>
      <c r="O17" s="128">
        <v>0</v>
      </c>
      <c r="P17" s="128">
        <v>0</v>
      </c>
      <c r="AF17" s="123" t="s">
        <v>379</v>
      </c>
    </row>
    <row r="18" spans="1:16" s="52" customFormat="1" ht="15" customHeight="1">
      <c r="A18" s="126" t="s">
        <v>58</v>
      </c>
      <c r="B18" s="127" t="s">
        <v>380</v>
      </c>
      <c r="C18" s="121">
        <f t="shared" si="4"/>
        <v>0</v>
      </c>
      <c r="D18" s="128">
        <v>0</v>
      </c>
      <c r="E18" s="128">
        <v>0</v>
      </c>
      <c r="F18" s="128">
        <v>0</v>
      </c>
      <c r="G18" s="128">
        <f t="shared" si="1"/>
        <v>0</v>
      </c>
      <c r="H18" s="128">
        <v>0</v>
      </c>
      <c r="I18" s="128">
        <v>0</v>
      </c>
      <c r="J18" s="128">
        <v>0</v>
      </c>
      <c r="K18" s="128">
        <f t="shared" si="2"/>
        <v>0</v>
      </c>
      <c r="L18" s="128">
        <v>0</v>
      </c>
      <c r="M18" s="128">
        <v>0</v>
      </c>
      <c r="N18" s="128">
        <f t="shared" si="3"/>
        <v>0</v>
      </c>
      <c r="O18" s="128">
        <v>0</v>
      </c>
      <c r="P18" s="128">
        <v>0</v>
      </c>
    </row>
    <row r="19" spans="1:16" s="52" customFormat="1" ht="15" customHeight="1">
      <c r="A19" s="126" t="s">
        <v>73</v>
      </c>
      <c r="B19" s="127" t="s">
        <v>381</v>
      </c>
      <c r="C19" s="121">
        <f t="shared" si="4"/>
        <v>0</v>
      </c>
      <c r="D19" s="128">
        <v>0</v>
      </c>
      <c r="E19" s="128">
        <v>0</v>
      </c>
      <c r="F19" s="128">
        <v>0</v>
      </c>
      <c r="G19" s="128">
        <f t="shared" si="1"/>
        <v>0</v>
      </c>
      <c r="H19" s="128">
        <v>0</v>
      </c>
      <c r="I19" s="128">
        <v>0</v>
      </c>
      <c r="J19" s="128">
        <v>0</v>
      </c>
      <c r="K19" s="128">
        <f t="shared" si="2"/>
        <v>0</v>
      </c>
      <c r="L19" s="128">
        <v>0</v>
      </c>
      <c r="M19" s="128">
        <v>0</v>
      </c>
      <c r="N19" s="128">
        <f t="shared" si="3"/>
        <v>0</v>
      </c>
      <c r="O19" s="128">
        <v>0</v>
      </c>
      <c r="P19" s="128">
        <v>0</v>
      </c>
    </row>
    <row r="20" spans="1:16" s="52" customFormat="1" ht="15" customHeight="1">
      <c r="A20" s="126" t="s">
        <v>74</v>
      </c>
      <c r="B20" s="127" t="s">
        <v>382</v>
      </c>
      <c r="C20" s="121">
        <f t="shared" si="4"/>
        <v>0</v>
      </c>
      <c r="D20" s="128">
        <v>0</v>
      </c>
      <c r="E20" s="128">
        <v>0</v>
      </c>
      <c r="F20" s="128">
        <v>0</v>
      </c>
      <c r="G20" s="128">
        <f t="shared" si="1"/>
        <v>0</v>
      </c>
      <c r="H20" s="128">
        <v>0</v>
      </c>
      <c r="I20" s="128">
        <v>0</v>
      </c>
      <c r="J20" s="128">
        <v>0</v>
      </c>
      <c r="K20" s="128">
        <f t="shared" si="2"/>
        <v>0</v>
      </c>
      <c r="L20" s="128">
        <v>0</v>
      </c>
      <c r="M20" s="128">
        <v>0</v>
      </c>
      <c r="N20" s="128">
        <f t="shared" si="3"/>
        <v>0</v>
      </c>
      <c r="O20" s="128">
        <v>0</v>
      </c>
      <c r="P20" s="128">
        <v>0</v>
      </c>
    </row>
    <row r="21" spans="1:39" s="52" customFormat="1" ht="15" customHeight="1">
      <c r="A21" s="126" t="s">
        <v>75</v>
      </c>
      <c r="B21" s="127" t="s">
        <v>383</v>
      </c>
      <c r="C21" s="121">
        <f t="shared" si="4"/>
        <v>0</v>
      </c>
      <c r="D21" s="128">
        <v>0</v>
      </c>
      <c r="E21" s="128">
        <v>0</v>
      </c>
      <c r="F21" s="128">
        <v>0</v>
      </c>
      <c r="G21" s="128">
        <f t="shared" si="1"/>
        <v>0</v>
      </c>
      <c r="H21" s="128">
        <v>0</v>
      </c>
      <c r="I21" s="128">
        <v>0</v>
      </c>
      <c r="J21" s="128">
        <v>0</v>
      </c>
      <c r="K21" s="128">
        <f t="shared" si="2"/>
        <v>0</v>
      </c>
      <c r="L21" s="128">
        <v>0</v>
      </c>
      <c r="M21" s="128">
        <v>0</v>
      </c>
      <c r="N21" s="128">
        <f t="shared" si="3"/>
        <v>0</v>
      </c>
      <c r="O21" s="128">
        <v>0</v>
      </c>
      <c r="P21" s="128">
        <v>0</v>
      </c>
      <c r="AJ21" s="52" t="s">
        <v>384</v>
      </c>
      <c r="AK21" s="52" t="s">
        <v>385</v>
      </c>
      <c r="AL21" s="52" t="s">
        <v>386</v>
      </c>
      <c r="AM21" s="123" t="s">
        <v>387</v>
      </c>
    </row>
    <row r="22" spans="1:39" s="52" customFormat="1" ht="15" customHeight="1">
      <c r="A22" s="126" t="s">
        <v>76</v>
      </c>
      <c r="B22" s="127" t="s">
        <v>388</v>
      </c>
      <c r="C22" s="121">
        <f t="shared" si="4"/>
        <v>0</v>
      </c>
      <c r="D22" s="128">
        <v>0</v>
      </c>
      <c r="E22" s="128">
        <v>0</v>
      </c>
      <c r="F22" s="128">
        <v>0</v>
      </c>
      <c r="G22" s="128">
        <f t="shared" si="1"/>
        <v>0</v>
      </c>
      <c r="H22" s="128">
        <v>0</v>
      </c>
      <c r="I22" s="128">
        <v>0</v>
      </c>
      <c r="J22" s="128">
        <v>0</v>
      </c>
      <c r="K22" s="128">
        <f t="shared" si="2"/>
        <v>0</v>
      </c>
      <c r="L22" s="128">
        <v>0</v>
      </c>
      <c r="M22" s="128">
        <v>0</v>
      </c>
      <c r="N22" s="128">
        <f t="shared" si="3"/>
        <v>0</v>
      </c>
      <c r="O22" s="128">
        <v>0</v>
      </c>
      <c r="P22" s="128">
        <v>0</v>
      </c>
      <c r="AM22" s="123" t="s">
        <v>389</v>
      </c>
    </row>
    <row r="23" spans="1:16" s="52" customFormat="1" ht="15" customHeight="1">
      <c r="A23" s="126" t="s">
        <v>77</v>
      </c>
      <c r="B23" s="127" t="s">
        <v>390</v>
      </c>
      <c r="C23" s="121">
        <f t="shared" si="4"/>
        <v>0</v>
      </c>
      <c r="D23" s="128">
        <v>0</v>
      </c>
      <c r="E23" s="128">
        <v>0</v>
      </c>
      <c r="F23" s="128">
        <v>0</v>
      </c>
      <c r="G23" s="128">
        <f t="shared" si="1"/>
        <v>0</v>
      </c>
      <c r="H23" s="128">
        <v>0</v>
      </c>
      <c r="I23" s="128">
        <v>0</v>
      </c>
      <c r="J23" s="128">
        <v>0</v>
      </c>
      <c r="K23" s="128">
        <f t="shared" si="2"/>
        <v>0</v>
      </c>
      <c r="L23" s="128">
        <v>0</v>
      </c>
      <c r="M23" s="128">
        <v>0</v>
      </c>
      <c r="N23" s="128">
        <f t="shared" si="3"/>
        <v>0</v>
      </c>
      <c r="O23" s="128">
        <v>0</v>
      </c>
      <c r="P23" s="128">
        <v>0</v>
      </c>
    </row>
    <row r="24" spans="1:36" s="52" customFormat="1" ht="15" customHeight="1">
      <c r="A24" s="126" t="s">
        <v>78</v>
      </c>
      <c r="B24" s="127" t="s">
        <v>391</v>
      </c>
      <c r="C24" s="121">
        <f t="shared" si="4"/>
        <v>0</v>
      </c>
      <c r="D24" s="128">
        <v>0</v>
      </c>
      <c r="E24" s="128">
        <v>0</v>
      </c>
      <c r="F24" s="128">
        <v>0</v>
      </c>
      <c r="G24" s="128">
        <f t="shared" si="1"/>
        <v>0</v>
      </c>
      <c r="H24" s="128">
        <v>0</v>
      </c>
      <c r="I24" s="128">
        <v>0</v>
      </c>
      <c r="J24" s="128">
        <v>0</v>
      </c>
      <c r="K24" s="128">
        <f t="shared" si="2"/>
        <v>0</v>
      </c>
      <c r="L24" s="128">
        <v>0</v>
      </c>
      <c r="M24" s="128">
        <v>0</v>
      </c>
      <c r="N24" s="128">
        <f t="shared" si="3"/>
        <v>0</v>
      </c>
      <c r="O24" s="128">
        <v>0</v>
      </c>
      <c r="P24" s="128">
        <v>0</v>
      </c>
      <c r="AJ24" s="52" t="s">
        <v>384</v>
      </c>
    </row>
    <row r="25" spans="1:36" s="52" customFormat="1" ht="15" customHeight="1">
      <c r="A25" s="126" t="s">
        <v>101</v>
      </c>
      <c r="B25" s="127" t="s">
        <v>392</v>
      </c>
      <c r="C25" s="121">
        <f t="shared" si="4"/>
        <v>0</v>
      </c>
      <c r="D25" s="128">
        <v>0</v>
      </c>
      <c r="E25" s="128">
        <v>0</v>
      </c>
      <c r="F25" s="128">
        <v>0</v>
      </c>
      <c r="G25" s="128">
        <f t="shared" si="1"/>
        <v>0</v>
      </c>
      <c r="H25" s="128">
        <v>0</v>
      </c>
      <c r="I25" s="128">
        <v>0</v>
      </c>
      <c r="J25" s="128">
        <v>0</v>
      </c>
      <c r="K25" s="128">
        <f t="shared" si="2"/>
        <v>0</v>
      </c>
      <c r="L25" s="128">
        <v>0</v>
      </c>
      <c r="M25" s="128">
        <v>0</v>
      </c>
      <c r="N25" s="128">
        <f t="shared" si="3"/>
        <v>0</v>
      </c>
      <c r="O25" s="128">
        <v>0</v>
      </c>
      <c r="P25" s="128">
        <v>0</v>
      </c>
      <c r="AJ25" s="123" t="s">
        <v>393</v>
      </c>
    </row>
    <row r="26" spans="1:44" s="52" customFormat="1" ht="15" customHeight="1">
      <c r="A26" s="126" t="s">
        <v>102</v>
      </c>
      <c r="B26" s="127" t="s">
        <v>394</v>
      </c>
      <c r="C26" s="121">
        <f t="shared" si="4"/>
        <v>0</v>
      </c>
      <c r="D26" s="128">
        <v>0</v>
      </c>
      <c r="E26" s="128">
        <v>0</v>
      </c>
      <c r="F26" s="128">
        <v>0</v>
      </c>
      <c r="G26" s="128">
        <f t="shared" si="1"/>
        <v>0</v>
      </c>
      <c r="H26" s="128">
        <v>0</v>
      </c>
      <c r="I26" s="128">
        <v>0</v>
      </c>
      <c r="J26" s="128">
        <v>0</v>
      </c>
      <c r="K26" s="128">
        <f t="shared" si="2"/>
        <v>0</v>
      </c>
      <c r="L26" s="128">
        <v>0</v>
      </c>
      <c r="M26" s="128">
        <v>0</v>
      </c>
      <c r="N26" s="128">
        <f t="shared" si="3"/>
        <v>0</v>
      </c>
      <c r="O26" s="128">
        <v>0</v>
      </c>
      <c r="P26" s="128">
        <v>0</v>
      </c>
      <c r="AR26" s="123"/>
    </row>
    <row r="27" spans="1:16" ht="9.75" customHeight="1">
      <c r="A27" s="130"/>
      <c r="B27" s="131"/>
      <c r="C27" s="132"/>
      <c r="D27" s="132"/>
      <c r="E27" s="132"/>
      <c r="F27" s="132"/>
      <c r="G27" s="132"/>
      <c r="H27" s="132"/>
      <c r="I27" s="132"/>
      <c r="J27" s="132"/>
      <c r="K27" s="132"/>
      <c r="L27" s="132"/>
      <c r="M27" s="132"/>
      <c r="N27" s="132"/>
      <c r="O27" s="132"/>
      <c r="P27" s="132"/>
    </row>
    <row r="28" spans="2:35" ht="27" customHeight="1">
      <c r="B28" s="965" t="s">
        <v>461</v>
      </c>
      <c r="C28" s="966"/>
      <c r="D28" s="966"/>
      <c r="E28" s="966"/>
      <c r="F28" s="133"/>
      <c r="G28" s="133"/>
      <c r="H28" s="133"/>
      <c r="I28" s="133"/>
      <c r="J28" s="133"/>
      <c r="K28" s="960" t="s">
        <v>462</v>
      </c>
      <c r="L28" s="960"/>
      <c r="M28" s="960"/>
      <c r="N28" s="960"/>
      <c r="O28" s="960"/>
      <c r="P28" s="960"/>
      <c r="AG28" s="83" t="s">
        <v>396</v>
      </c>
      <c r="AI28" s="123">
        <f>82/88</f>
        <v>0.9318181818181818</v>
      </c>
    </row>
    <row r="29" spans="2:16" ht="16.5">
      <c r="B29" s="966"/>
      <c r="C29" s="966"/>
      <c r="D29" s="966"/>
      <c r="E29" s="966"/>
      <c r="F29" s="133"/>
      <c r="G29" s="133"/>
      <c r="H29" s="133"/>
      <c r="I29" s="133"/>
      <c r="J29" s="133"/>
      <c r="K29" s="960"/>
      <c r="L29" s="960"/>
      <c r="M29" s="960"/>
      <c r="N29" s="960"/>
      <c r="O29" s="960"/>
      <c r="P29" s="960"/>
    </row>
    <row r="30" spans="2:16" ht="21" customHeight="1">
      <c r="B30" s="966"/>
      <c r="C30" s="966"/>
      <c r="D30" s="966"/>
      <c r="E30" s="966"/>
      <c r="F30" s="133"/>
      <c r="G30" s="133"/>
      <c r="H30" s="133"/>
      <c r="I30" s="133"/>
      <c r="J30" s="133"/>
      <c r="K30" s="960"/>
      <c r="L30" s="960"/>
      <c r="M30" s="960"/>
      <c r="N30" s="960"/>
      <c r="O30" s="960"/>
      <c r="P30" s="960"/>
    </row>
    <row r="32" spans="2:16" ht="16.5" customHeight="1">
      <c r="B32" s="968" t="s">
        <v>399</v>
      </c>
      <c r="C32" s="968"/>
      <c r="D32" s="968"/>
      <c r="E32" s="134"/>
      <c r="F32" s="134"/>
      <c r="G32" s="134"/>
      <c r="H32" s="134"/>
      <c r="I32" s="134"/>
      <c r="J32" s="134"/>
      <c r="K32" s="967" t="s">
        <v>463</v>
      </c>
      <c r="L32" s="967"/>
      <c r="M32" s="967"/>
      <c r="N32" s="967"/>
      <c r="O32" s="967"/>
      <c r="P32" s="967"/>
    </row>
    <row r="33" ht="12.75" customHeight="1"/>
    <row r="34" spans="2:5" ht="15.75">
      <c r="B34" s="135"/>
      <c r="C34" s="135"/>
      <c r="D34" s="135"/>
      <c r="E34" s="135"/>
    </row>
    <row r="35" ht="15.75" hidden="1"/>
    <row r="36" spans="2:16" ht="15.75">
      <c r="B36" s="963" t="s">
        <v>352</v>
      </c>
      <c r="C36" s="963"/>
      <c r="D36" s="963"/>
      <c r="E36" s="963"/>
      <c r="F36" s="136"/>
      <c r="G36" s="136"/>
      <c r="H36" s="136"/>
      <c r="I36" s="136"/>
      <c r="K36" s="964" t="s">
        <v>353</v>
      </c>
      <c r="L36" s="964"/>
      <c r="M36" s="964"/>
      <c r="N36" s="964"/>
      <c r="O36" s="964"/>
      <c r="P36" s="964"/>
    </row>
    <row r="39" ht="15.75">
      <c r="A39" s="138" t="s">
        <v>49</v>
      </c>
    </row>
    <row r="40" spans="1:6" ht="15.75">
      <c r="A40" s="139"/>
      <c r="B40" s="140" t="s">
        <v>59</v>
      </c>
      <c r="C40" s="140"/>
      <c r="D40" s="140"/>
      <c r="E40" s="140"/>
      <c r="F40" s="140"/>
    </row>
    <row r="41" spans="1:14" ht="15.75" customHeight="1">
      <c r="A41" s="141" t="s">
        <v>27</v>
      </c>
      <c r="B41" s="962" t="s">
        <v>63</v>
      </c>
      <c r="C41" s="962"/>
      <c r="D41" s="962"/>
      <c r="E41" s="962"/>
      <c r="F41" s="962"/>
      <c r="G41" s="141"/>
      <c r="H41" s="141"/>
      <c r="I41" s="141"/>
      <c r="J41" s="141"/>
      <c r="K41" s="141"/>
      <c r="L41" s="141"/>
      <c r="M41" s="141"/>
      <c r="N41" s="141"/>
    </row>
    <row r="42" spans="1:14" ht="15" customHeight="1">
      <c r="A42" s="141"/>
      <c r="B42" s="961" t="s">
        <v>66</v>
      </c>
      <c r="C42" s="961"/>
      <c r="D42" s="961"/>
      <c r="E42" s="961"/>
      <c r="F42" s="961"/>
      <c r="G42" s="961"/>
      <c r="H42" s="142"/>
      <c r="I42" s="142"/>
      <c r="J42" s="142"/>
      <c r="K42" s="141"/>
      <c r="L42" s="141"/>
      <c r="M42" s="141"/>
      <c r="N42" s="14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33"/>
  <sheetViews>
    <sheetView showZeros="0" view="pageBreakPreview" zoomScale="85" zoomScaleSheetLayoutView="85" zoomScalePageLayoutView="0" workbookViewId="0" topLeftCell="A4">
      <selection activeCell="D12" sqref="D12:T12"/>
    </sheetView>
  </sheetViews>
  <sheetFormatPr defaultColWidth="9.00390625" defaultRowHeight="15.75"/>
  <cols>
    <col min="1" max="1" width="3.75390625" style="676" customWidth="1"/>
    <col min="2" max="2" width="17.25390625" style="676" customWidth="1"/>
    <col min="3" max="3" width="9.625" style="676" customWidth="1"/>
    <col min="4" max="5" width="5.625" style="676" customWidth="1"/>
    <col min="6" max="7" width="6.25390625" style="676" customWidth="1"/>
    <col min="8" max="8" width="5.625" style="676" customWidth="1"/>
    <col min="9" max="9" width="6.00390625" style="676" customWidth="1"/>
    <col min="10" max="10" width="6.125" style="676" customWidth="1"/>
    <col min="11" max="12" width="5.625" style="676" customWidth="1"/>
    <col min="13" max="13" width="6.125" style="676" customWidth="1"/>
    <col min="14" max="15" width="6.25390625" style="676" customWidth="1"/>
    <col min="16" max="18" width="5.625" style="676" customWidth="1"/>
    <col min="19" max="19" width="5.875" style="676" customWidth="1"/>
    <col min="20" max="20" width="5.625" style="676" customWidth="1"/>
    <col min="21" max="16384" width="9.00390625" style="676" customWidth="1"/>
  </cols>
  <sheetData>
    <row r="1" spans="1:20" ht="16.5">
      <c r="A1" s="825" t="s">
        <v>255</v>
      </c>
      <c r="B1" s="518"/>
      <c r="C1" s="518"/>
      <c r="D1" s="515"/>
      <c r="E1" s="1512" t="s">
        <v>256</v>
      </c>
      <c r="F1" s="1512"/>
      <c r="G1" s="1512"/>
      <c r="H1" s="1512"/>
      <c r="I1" s="1512"/>
      <c r="J1" s="1512"/>
      <c r="K1" s="1512"/>
      <c r="L1" s="1512"/>
      <c r="M1" s="1512"/>
      <c r="N1" s="1512"/>
      <c r="O1" s="675"/>
      <c r="P1" s="1461" t="s">
        <v>670</v>
      </c>
      <c r="Q1" s="1513"/>
      <c r="R1" s="1513"/>
      <c r="S1" s="1513"/>
      <c r="T1" s="1513"/>
    </row>
    <row r="2" spans="1:20" ht="15.75" customHeight="1">
      <c r="A2" s="1331" t="s">
        <v>344</v>
      </c>
      <c r="B2" s="1331"/>
      <c r="C2" s="1331"/>
      <c r="D2" s="1331"/>
      <c r="E2" s="1514" t="s">
        <v>257</v>
      </c>
      <c r="F2" s="1514"/>
      <c r="G2" s="1514"/>
      <c r="H2" s="1514"/>
      <c r="I2" s="1514"/>
      <c r="J2" s="1514"/>
      <c r="K2" s="1514"/>
      <c r="L2" s="1514"/>
      <c r="M2" s="1514"/>
      <c r="N2" s="1514"/>
      <c r="O2" s="678"/>
      <c r="P2" s="1463" t="str">
        <f>'Thong tin'!B4</f>
        <v>CTHADS tỉnh Ninh Thuận</v>
      </c>
      <c r="Q2" s="1463"/>
      <c r="R2" s="1463"/>
      <c r="S2" s="1463"/>
      <c r="T2" s="1463"/>
    </row>
    <row r="3" spans="1:20" ht="17.25">
      <c r="A3" s="1334" t="s">
        <v>345</v>
      </c>
      <c r="B3" s="1334"/>
      <c r="C3" s="1334"/>
      <c r="D3" s="1334"/>
      <c r="E3" s="1464" t="str">
        <f>'Thong tin'!B3</f>
        <v>12 tháng / năm 2017</v>
      </c>
      <c r="F3" s="1464"/>
      <c r="G3" s="1464"/>
      <c r="H3" s="1464"/>
      <c r="I3" s="1464"/>
      <c r="J3" s="1464"/>
      <c r="K3" s="1464"/>
      <c r="L3" s="1464"/>
      <c r="M3" s="1464"/>
      <c r="N3" s="1464"/>
      <c r="O3" s="678"/>
      <c r="P3" s="1511" t="s">
        <v>470</v>
      </c>
      <c r="Q3" s="1511"/>
      <c r="R3" s="1511"/>
      <c r="S3" s="1511"/>
      <c r="T3" s="1511"/>
    </row>
    <row r="4" spans="1:20" ht="18.75" customHeight="1">
      <c r="A4" s="517" t="s">
        <v>217</v>
      </c>
      <c r="B4" s="477"/>
      <c r="C4" s="477"/>
      <c r="D4" s="477"/>
      <c r="E4" s="828"/>
      <c r="F4" s="828"/>
      <c r="G4" s="828"/>
      <c r="H4" s="828"/>
      <c r="I4" s="828"/>
      <c r="J4" s="828"/>
      <c r="K4" s="828"/>
      <c r="L4" s="828"/>
      <c r="M4" s="828"/>
      <c r="N4" s="828"/>
      <c r="O4" s="680"/>
      <c r="P4" s="1463" t="s">
        <v>403</v>
      </c>
      <c r="Q4" s="1511"/>
      <c r="R4" s="1511"/>
      <c r="S4" s="1511"/>
      <c r="T4" s="1511"/>
    </row>
    <row r="5" spans="1:20" ht="29.25" customHeight="1">
      <c r="A5" s="1455" t="s">
        <v>72</v>
      </c>
      <c r="B5" s="1495"/>
      <c r="C5" s="1498" t="s">
        <v>2</v>
      </c>
      <c r="D5" s="1501" t="s">
        <v>258</v>
      </c>
      <c r="E5" s="1502"/>
      <c r="F5" s="1502"/>
      <c r="G5" s="1502"/>
      <c r="H5" s="1502"/>
      <c r="I5" s="1502"/>
      <c r="J5" s="1503"/>
      <c r="K5" s="1504" t="s">
        <v>259</v>
      </c>
      <c r="L5" s="1505"/>
      <c r="M5" s="1505"/>
      <c r="N5" s="1505"/>
      <c r="O5" s="1505"/>
      <c r="P5" s="1505"/>
      <c r="Q5" s="1505"/>
      <c r="R5" s="1505"/>
      <c r="S5" s="1505"/>
      <c r="T5" s="1506"/>
    </row>
    <row r="6" spans="1:20" ht="19.5" customHeight="1">
      <c r="A6" s="1457"/>
      <c r="B6" s="1496"/>
      <c r="C6" s="1499"/>
      <c r="D6" s="1502" t="s">
        <v>7</v>
      </c>
      <c r="E6" s="1502"/>
      <c r="F6" s="1502"/>
      <c r="G6" s="1502"/>
      <c r="H6" s="1502"/>
      <c r="I6" s="1502"/>
      <c r="J6" s="1503"/>
      <c r="K6" s="1507"/>
      <c r="L6" s="1508"/>
      <c r="M6" s="1508"/>
      <c r="N6" s="1508"/>
      <c r="O6" s="1508"/>
      <c r="P6" s="1508"/>
      <c r="Q6" s="1508"/>
      <c r="R6" s="1508"/>
      <c r="S6" s="1508"/>
      <c r="T6" s="1509"/>
    </row>
    <row r="7" spans="1:20" ht="33" customHeight="1">
      <c r="A7" s="1457"/>
      <c r="B7" s="1496"/>
      <c r="C7" s="1499"/>
      <c r="D7" s="1490" t="s">
        <v>260</v>
      </c>
      <c r="E7" s="1510"/>
      <c r="F7" s="1491" t="s">
        <v>261</v>
      </c>
      <c r="G7" s="1510"/>
      <c r="H7" s="1491" t="s">
        <v>262</v>
      </c>
      <c r="I7" s="1510"/>
      <c r="J7" s="1491" t="s">
        <v>263</v>
      </c>
      <c r="K7" s="1492" t="s">
        <v>264</v>
      </c>
      <c r="L7" s="1492"/>
      <c r="M7" s="1492"/>
      <c r="N7" s="1492" t="s">
        <v>265</v>
      </c>
      <c r="O7" s="1492"/>
      <c r="P7" s="1492"/>
      <c r="Q7" s="1491" t="s">
        <v>266</v>
      </c>
      <c r="R7" s="1491" t="s">
        <v>267</v>
      </c>
      <c r="S7" s="1491" t="s">
        <v>268</v>
      </c>
      <c r="T7" s="1491" t="s">
        <v>269</v>
      </c>
    </row>
    <row r="8" spans="1:20" ht="18.75" customHeight="1">
      <c r="A8" s="1457"/>
      <c r="B8" s="1496"/>
      <c r="C8" s="1499"/>
      <c r="D8" s="1490" t="s">
        <v>270</v>
      </c>
      <c r="E8" s="1491" t="s">
        <v>271</v>
      </c>
      <c r="F8" s="1491" t="s">
        <v>270</v>
      </c>
      <c r="G8" s="1491" t="s">
        <v>271</v>
      </c>
      <c r="H8" s="1491" t="s">
        <v>270</v>
      </c>
      <c r="I8" s="1491" t="s">
        <v>272</v>
      </c>
      <c r="J8" s="1491"/>
      <c r="K8" s="1492"/>
      <c r="L8" s="1492"/>
      <c r="M8" s="1492"/>
      <c r="N8" s="1492"/>
      <c r="O8" s="1492"/>
      <c r="P8" s="1492"/>
      <c r="Q8" s="1491"/>
      <c r="R8" s="1491"/>
      <c r="S8" s="1491"/>
      <c r="T8" s="1491"/>
    </row>
    <row r="9" spans="1:20" ht="23.25" customHeight="1">
      <c r="A9" s="1472"/>
      <c r="B9" s="1497"/>
      <c r="C9" s="1500"/>
      <c r="D9" s="1490"/>
      <c r="E9" s="1491"/>
      <c r="F9" s="1491"/>
      <c r="G9" s="1491"/>
      <c r="H9" s="1491"/>
      <c r="I9" s="1491"/>
      <c r="J9" s="1491"/>
      <c r="K9" s="725" t="s">
        <v>273</v>
      </c>
      <c r="L9" s="725" t="s">
        <v>248</v>
      </c>
      <c r="M9" s="725" t="s">
        <v>274</v>
      </c>
      <c r="N9" s="725" t="s">
        <v>273</v>
      </c>
      <c r="O9" s="725" t="s">
        <v>275</v>
      </c>
      <c r="P9" s="725" t="s">
        <v>276</v>
      </c>
      <c r="Q9" s="1491"/>
      <c r="R9" s="1491"/>
      <c r="S9" s="1491"/>
      <c r="T9" s="1491"/>
    </row>
    <row r="10" spans="1:20" s="683" customFormat="1" ht="17.25" customHeight="1">
      <c r="A10" s="1493" t="s">
        <v>6</v>
      </c>
      <c r="B10" s="1494"/>
      <c r="C10" s="726">
        <v>1</v>
      </c>
      <c r="D10" s="727">
        <v>2</v>
      </c>
      <c r="E10" s="727">
        <v>3</v>
      </c>
      <c r="F10" s="727">
        <v>4</v>
      </c>
      <c r="G10" s="727">
        <v>5</v>
      </c>
      <c r="H10" s="727">
        <v>6</v>
      </c>
      <c r="I10" s="727">
        <v>7</v>
      </c>
      <c r="J10" s="727">
        <v>8</v>
      </c>
      <c r="K10" s="727">
        <v>9</v>
      </c>
      <c r="L10" s="727">
        <v>10</v>
      </c>
      <c r="M10" s="727">
        <v>11</v>
      </c>
      <c r="N10" s="727">
        <v>12</v>
      </c>
      <c r="O10" s="727">
        <v>13</v>
      </c>
      <c r="P10" s="727">
        <v>14</v>
      </c>
      <c r="Q10" s="727">
        <v>15</v>
      </c>
      <c r="R10" s="727">
        <v>16</v>
      </c>
      <c r="S10" s="727">
        <v>17</v>
      </c>
      <c r="T10" s="727">
        <v>18</v>
      </c>
    </row>
    <row r="11" spans="1:20" s="683" customFormat="1" ht="19.5" customHeight="1">
      <c r="A11" s="1489" t="s">
        <v>677</v>
      </c>
      <c r="B11" s="1490"/>
      <c r="C11" s="871">
        <f>IF(C12+C13=SUM(D11:J11),C12+C13,"Kiểm tra lại")</f>
        <v>87</v>
      </c>
      <c r="D11" s="871">
        <f aca="true" t="shared" si="0" ref="D11:T11">D12+D13</f>
        <v>0</v>
      </c>
      <c r="E11" s="871">
        <f t="shared" si="0"/>
        <v>0</v>
      </c>
      <c r="F11" s="871">
        <f t="shared" si="0"/>
        <v>70</v>
      </c>
      <c r="G11" s="871">
        <f t="shared" si="0"/>
        <v>11</v>
      </c>
      <c r="H11" s="871">
        <f t="shared" si="0"/>
        <v>0</v>
      </c>
      <c r="I11" s="871">
        <f t="shared" si="0"/>
        <v>6</v>
      </c>
      <c r="J11" s="871">
        <f t="shared" si="0"/>
        <v>0</v>
      </c>
      <c r="K11" s="871">
        <f t="shared" si="0"/>
        <v>0</v>
      </c>
      <c r="L11" s="871">
        <f t="shared" si="0"/>
        <v>5</v>
      </c>
      <c r="M11" s="871">
        <f t="shared" si="0"/>
        <v>27</v>
      </c>
      <c r="N11" s="871">
        <f t="shared" si="0"/>
        <v>6</v>
      </c>
      <c r="O11" s="871">
        <f t="shared" si="0"/>
        <v>17</v>
      </c>
      <c r="P11" s="871">
        <f t="shared" si="0"/>
        <v>0</v>
      </c>
      <c r="Q11" s="871">
        <f t="shared" si="0"/>
        <v>34</v>
      </c>
      <c r="R11" s="871">
        <f t="shared" si="0"/>
        <v>6</v>
      </c>
      <c r="S11" s="871">
        <f t="shared" si="0"/>
        <v>18</v>
      </c>
      <c r="T11" s="871">
        <f t="shared" si="0"/>
        <v>29</v>
      </c>
    </row>
    <row r="12" spans="1:20" s="683" customFormat="1" ht="17.25" customHeight="1">
      <c r="A12" s="689" t="s">
        <v>0</v>
      </c>
      <c r="B12" s="690" t="s">
        <v>98</v>
      </c>
      <c r="C12" s="868">
        <f>SUM(D12:J12)</f>
        <v>22</v>
      </c>
      <c r="D12" s="868">
        <v>0</v>
      </c>
      <c r="E12" s="868"/>
      <c r="F12" s="868">
        <v>16</v>
      </c>
      <c r="G12" s="868">
        <v>6</v>
      </c>
      <c r="H12" s="868"/>
      <c r="I12" s="868"/>
      <c r="J12" s="868">
        <v>0</v>
      </c>
      <c r="K12" s="868">
        <v>0</v>
      </c>
      <c r="L12" s="868">
        <v>3</v>
      </c>
      <c r="M12" s="868">
        <v>7</v>
      </c>
      <c r="N12" s="868">
        <v>2</v>
      </c>
      <c r="O12" s="868">
        <v>3</v>
      </c>
      <c r="P12" s="868">
        <v>0</v>
      </c>
      <c r="Q12" s="868">
        <v>6</v>
      </c>
      <c r="R12" s="868">
        <v>3</v>
      </c>
      <c r="S12" s="868">
        <v>6</v>
      </c>
      <c r="T12" s="868">
        <v>7</v>
      </c>
    </row>
    <row r="13" spans="1:20" s="683" customFormat="1" ht="17.25" customHeight="1">
      <c r="A13" s="691" t="s">
        <v>1</v>
      </c>
      <c r="B13" s="690" t="s">
        <v>19</v>
      </c>
      <c r="C13" s="872">
        <f>SUM(C14:C20)</f>
        <v>65</v>
      </c>
      <c r="D13" s="872">
        <f aca="true" t="shared" si="1" ref="D13:T13">SUM(D14:D20)</f>
        <v>0</v>
      </c>
      <c r="E13" s="872">
        <f t="shared" si="1"/>
        <v>0</v>
      </c>
      <c r="F13" s="872">
        <f t="shared" si="1"/>
        <v>54</v>
      </c>
      <c r="G13" s="872">
        <f t="shared" si="1"/>
        <v>5</v>
      </c>
      <c r="H13" s="872">
        <f t="shared" si="1"/>
        <v>0</v>
      </c>
      <c r="I13" s="872">
        <f t="shared" si="1"/>
        <v>6</v>
      </c>
      <c r="J13" s="872">
        <f t="shared" si="1"/>
        <v>0</v>
      </c>
      <c r="K13" s="872">
        <f t="shared" si="1"/>
        <v>0</v>
      </c>
      <c r="L13" s="872">
        <f t="shared" si="1"/>
        <v>2</v>
      </c>
      <c r="M13" s="872">
        <f t="shared" si="1"/>
        <v>20</v>
      </c>
      <c r="N13" s="872">
        <f t="shared" si="1"/>
        <v>4</v>
      </c>
      <c r="O13" s="872">
        <f t="shared" si="1"/>
        <v>14</v>
      </c>
      <c r="P13" s="872">
        <f t="shared" si="1"/>
        <v>0</v>
      </c>
      <c r="Q13" s="872">
        <f t="shared" si="1"/>
        <v>28</v>
      </c>
      <c r="R13" s="872">
        <f t="shared" si="1"/>
        <v>3</v>
      </c>
      <c r="S13" s="872">
        <f t="shared" si="1"/>
        <v>12</v>
      </c>
      <c r="T13" s="872">
        <f t="shared" si="1"/>
        <v>22</v>
      </c>
    </row>
    <row r="14" spans="1:20" s="683" customFormat="1" ht="24" customHeight="1">
      <c r="A14" s="692">
        <v>1</v>
      </c>
      <c r="B14" s="869" t="s">
        <v>733</v>
      </c>
      <c r="C14" s="868">
        <f>SUM(D14:J14)</f>
        <v>17</v>
      </c>
      <c r="D14" s="868">
        <v>0</v>
      </c>
      <c r="E14" s="868">
        <v>0</v>
      </c>
      <c r="F14" s="868">
        <v>16</v>
      </c>
      <c r="G14" s="868">
        <v>1</v>
      </c>
      <c r="H14" s="868">
        <v>0</v>
      </c>
      <c r="I14" s="868"/>
      <c r="J14" s="868">
        <v>0</v>
      </c>
      <c r="K14" s="868">
        <v>0</v>
      </c>
      <c r="L14" s="868">
        <v>0</v>
      </c>
      <c r="M14" s="868">
        <v>6</v>
      </c>
      <c r="N14" s="868">
        <v>1</v>
      </c>
      <c r="O14" s="868">
        <v>3</v>
      </c>
      <c r="P14" s="868">
        <v>0</v>
      </c>
      <c r="Q14" s="868">
        <v>7</v>
      </c>
      <c r="R14" s="868"/>
      <c r="S14" s="868">
        <v>3</v>
      </c>
      <c r="T14" s="868">
        <v>7</v>
      </c>
    </row>
    <row r="15" spans="1:20" s="683" customFormat="1" ht="17.25" customHeight="1">
      <c r="A15" s="692">
        <v>2</v>
      </c>
      <c r="B15" s="599" t="s">
        <v>734</v>
      </c>
      <c r="C15" s="868">
        <f aca="true" t="shared" si="2" ref="C15:C20">SUM(D15:J15)</f>
        <v>9</v>
      </c>
      <c r="D15" s="868">
        <v>0</v>
      </c>
      <c r="E15" s="868">
        <v>0</v>
      </c>
      <c r="F15" s="868">
        <v>8</v>
      </c>
      <c r="G15" s="868">
        <v>1</v>
      </c>
      <c r="H15" s="868">
        <v>0</v>
      </c>
      <c r="I15" s="868"/>
      <c r="J15" s="868">
        <v>0</v>
      </c>
      <c r="K15" s="868">
        <v>0</v>
      </c>
      <c r="L15" s="868">
        <v>0</v>
      </c>
      <c r="M15" s="868">
        <v>4</v>
      </c>
      <c r="N15" s="868">
        <v>0</v>
      </c>
      <c r="O15" s="868">
        <v>2</v>
      </c>
      <c r="P15" s="868">
        <v>0</v>
      </c>
      <c r="Q15" s="868">
        <v>3</v>
      </c>
      <c r="R15" s="868">
        <v>1</v>
      </c>
      <c r="S15" s="868">
        <v>3</v>
      </c>
      <c r="T15" s="868">
        <v>2</v>
      </c>
    </row>
    <row r="16" spans="1:20" s="683" customFormat="1" ht="17.25" customHeight="1">
      <c r="A16" s="692">
        <v>3</v>
      </c>
      <c r="B16" s="599" t="s">
        <v>735</v>
      </c>
      <c r="C16" s="868">
        <f t="shared" si="2"/>
        <v>8</v>
      </c>
      <c r="D16" s="868">
        <v>0</v>
      </c>
      <c r="E16" s="868">
        <v>0</v>
      </c>
      <c r="F16" s="868">
        <v>6</v>
      </c>
      <c r="G16" s="868">
        <v>0</v>
      </c>
      <c r="H16" s="868">
        <v>0</v>
      </c>
      <c r="I16" s="868">
        <v>2</v>
      </c>
      <c r="J16" s="868">
        <v>0</v>
      </c>
      <c r="K16" s="868">
        <v>0</v>
      </c>
      <c r="L16" s="868">
        <v>0</v>
      </c>
      <c r="M16" s="868"/>
      <c r="N16" s="868">
        <v>1</v>
      </c>
      <c r="O16" s="868">
        <v>2</v>
      </c>
      <c r="P16" s="868">
        <v>0</v>
      </c>
      <c r="Q16" s="868">
        <v>3</v>
      </c>
      <c r="R16" s="868"/>
      <c r="S16" s="868">
        <v>1</v>
      </c>
      <c r="T16" s="868">
        <v>4</v>
      </c>
    </row>
    <row r="17" spans="1:20" s="683" customFormat="1" ht="17.25" customHeight="1">
      <c r="A17" s="692">
        <v>4</v>
      </c>
      <c r="B17" s="599" t="s">
        <v>736</v>
      </c>
      <c r="C17" s="868">
        <f t="shared" si="2"/>
        <v>12</v>
      </c>
      <c r="D17" s="868">
        <v>0</v>
      </c>
      <c r="E17" s="868">
        <v>0</v>
      </c>
      <c r="F17" s="868">
        <v>10</v>
      </c>
      <c r="G17" s="868">
        <v>0</v>
      </c>
      <c r="H17" s="868">
        <v>0</v>
      </c>
      <c r="I17" s="868">
        <v>2</v>
      </c>
      <c r="J17" s="868">
        <v>0</v>
      </c>
      <c r="K17" s="868">
        <v>0</v>
      </c>
      <c r="L17" s="868">
        <v>1</v>
      </c>
      <c r="M17" s="868">
        <v>3</v>
      </c>
      <c r="N17" s="868">
        <v>1</v>
      </c>
      <c r="O17" s="868">
        <v>3</v>
      </c>
      <c r="P17" s="868">
        <v>0</v>
      </c>
      <c r="Q17" s="868">
        <v>7</v>
      </c>
      <c r="R17" s="868">
        <v>1</v>
      </c>
      <c r="S17" s="868">
        <v>1</v>
      </c>
      <c r="T17" s="868">
        <v>3</v>
      </c>
    </row>
    <row r="18" spans="1:20" s="683" customFormat="1" ht="17.25" customHeight="1">
      <c r="A18" s="692">
        <v>5</v>
      </c>
      <c r="B18" s="599" t="s">
        <v>737</v>
      </c>
      <c r="C18" s="868">
        <f t="shared" si="2"/>
        <v>5</v>
      </c>
      <c r="D18" s="868">
        <v>0</v>
      </c>
      <c r="E18" s="868">
        <v>0</v>
      </c>
      <c r="F18" s="868">
        <v>3</v>
      </c>
      <c r="G18" s="868">
        <v>0</v>
      </c>
      <c r="H18" s="868">
        <v>0</v>
      </c>
      <c r="I18" s="868">
        <v>2</v>
      </c>
      <c r="J18" s="868">
        <v>0</v>
      </c>
      <c r="K18" s="868">
        <v>0</v>
      </c>
      <c r="L18" s="868">
        <v>1</v>
      </c>
      <c r="M18" s="868">
        <v>2</v>
      </c>
      <c r="N18" s="868">
        <v>1</v>
      </c>
      <c r="O18" s="868">
        <v>1</v>
      </c>
      <c r="P18" s="868">
        <v>0</v>
      </c>
      <c r="Q18" s="868">
        <v>3</v>
      </c>
      <c r="R18" s="868">
        <v>0</v>
      </c>
      <c r="S18" s="868">
        <v>0</v>
      </c>
      <c r="T18" s="868">
        <v>2</v>
      </c>
    </row>
    <row r="19" spans="1:20" s="683" customFormat="1" ht="17.25" customHeight="1">
      <c r="A19" s="692">
        <v>6</v>
      </c>
      <c r="B19" s="599" t="s">
        <v>738</v>
      </c>
      <c r="C19" s="868">
        <f t="shared" si="2"/>
        <v>8</v>
      </c>
      <c r="D19" s="868">
        <v>0</v>
      </c>
      <c r="E19" s="868">
        <v>0</v>
      </c>
      <c r="F19" s="868">
        <v>7</v>
      </c>
      <c r="G19" s="868">
        <v>1</v>
      </c>
      <c r="H19" s="868">
        <v>0</v>
      </c>
      <c r="I19" s="868">
        <v>0</v>
      </c>
      <c r="J19" s="868">
        <v>0</v>
      </c>
      <c r="K19" s="868">
        <v>0</v>
      </c>
      <c r="L19" s="868">
        <v>0</v>
      </c>
      <c r="M19" s="868">
        <v>3</v>
      </c>
      <c r="N19" s="868">
        <v>0</v>
      </c>
      <c r="O19" s="868">
        <v>2</v>
      </c>
      <c r="P19" s="868">
        <v>0</v>
      </c>
      <c r="Q19" s="868">
        <v>3</v>
      </c>
      <c r="R19" s="868">
        <v>1</v>
      </c>
      <c r="S19" s="868">
        <v>2</v>
      </c>
      <c r="T19" s="868">
        <v>2</v>
      </c>
    </row>
    <row r="20" spans="1:20" s="683" customFormat="1" ht="17.25" customHeight="1">
      <c r="A20" s="692">
        <v>7</v>
      </c>
      <c r="B20" s="599" t="s">
        <v>739</v>
      </c>
      <c r="C20" s="868">
        <f t="shared" si="2"/>
        <v>6</v>
      </c>
      <c r="D20" s="868">
        <v>0</v>
      </c>
      <c r="E20" s="868">
        <v>0</v>
      </c>
      <c r="F20" s="868">
        <v>4</v>
      </c>
      <c r="G20" s="868">
        <v>2</v>
      </c>
      <c r="H20" s="868">
        <v>0</v>
      </c>
      <c r="I20" s="868"/>
      <c r="J20" s="868">
        <v>0</v>
      </c>
      <c r="K20" s="868">
        <v>0</v>
      </c>
      <c r="L20" s="868">
        <v>0</v>
      </c>
      <c r="M20" s="868">
        <v>2</v>
      </c>
      <c r="N20" s="868">
        <v>0</v>
      </c>
      <c r="O20" s="868">
        <v>1</v>
      </c>
      <c r="P20" s="868">
        <v>0</v>
      </c>
      <c r="Q20" s="868">
        <v>2</v>
      </c>
      <c r="R20" s="868">
        <v>0</v>
      </c>
      <c r="S20" s="868">
        <v>2</v>
      </c>
      <c r="T20" s="868">
        <v>2</v>
      </c>
    </row>
    <row r="21" spans="1:17" ht="6.75" customHeight="1">
      <c r="A21" s="701"/>
      <c r="B21" s="701"/>
      <c r="C21" s="701"/>
      <c r="D21" s="701"/>
      <c r="E21" s="701"/>
      <c r="F21" s="701"/>
      <c r="G21" s="701"/>
      <c r="H21" s="701"/>
      <c r="I21" s="701"/>
      <c r="J21" s="701"/>
      <c r="K21" s="701"/>
      <c r="L21" s="701"/>
      <c r="M21" s="701"/>
      <c r="N21" s="701"/>
      <c r="O21" s="701"/>
      <c r="P21" s="701"/>
      <c r="Q21" s="701"/>
    </row>
    <row r="22" spans="1:20" ht="15.75" customHeight="1">
      <c r="A22" s="693"/>
      <c r="B22" s="1430"/>
      <c r="C22" s="1430"/>
      <c r="D22" s="1430"/>
      <c r="E22" s="1430"/>
      <c r="F22" s="1430"/>
      <c r="G22" s="728"/>
      <c r="H22" s="728"/>
      <c r="I22" s="728"/>
      <c r="J22" s="728"/>
      <c r="K22" s="728"/>
      <c r="L22" s="789"/>
      <c r="M22" s="1469" t="str">
        <f>'Thong tin'!B8</f>
        <v>Ninh Thuận, ngày  30 tháng 9 năm 2017</v>
      </c>
      <c r="N22" s="1469"/>
      <c r="O22" s="1469"/>
      <c r="P22" s="1469"/>
      <c r="Q22" s="1469"/>
      <c r="R22" s="1469"/>
      <c r="S22" s="1469"/>
      <c r="T22" s="1469"/>
    </row>
    <row r="23" spans="1:20" ht="18.75" customHeight="1">
      <c r="A23" s="693"/>
      <c r="B23" s="1432" t="s">
        <v>250</v>
      </c>
      <c r="C23" s="1432"/>
      <c r="D23" s="1432"/>
      <c r="E23" s="1432"/>
      <c r="F23" s="697"/>
      <c r="G23" s="697"/>
      <c r="H23" s="697"/>
      <c r="I23" s="697"/>
      <c r="J23" s="697"/>
      <c r="K23" s="697"/>
      <c r="L23" s="789"/>
      <c r="M23" s="1424" t="str">
        <f>'Thong tin'!B7</f>
        <v>CỤC TRƯỞNG</v>
      </c>
      <c r="N23" s="1424"/>
      <c r="O23" s="1424"/>
      <c r="P23" s="1424"/>
      <c r="Q23" s="1424"/>
      <c r="R23" s="1424"/>
      <c r="S23" s="1424"/>
      <c r="T23" s="1424"/>
    </row>
    <row r="24" spans="1:20" ht="18.75">
      <c r="A24" s="701"/>
      <c r="B24" s="1423"/>
      <c r="C24" s="1423"/>
      <c r="D24" s="1423"/>
      <c r="E24" s="1423"/>
      <c r="F24" s="791"/>
      <c r="G24" s="791"/>
      <c r="H24" s="791"/>
      <c r="I24" s="791"/>
      <c r="J24" s="791"/>
      <c r="K24" s="791"/>
      <c r="L24" s="791"/>
      <c r="M24" s="1424"/>
      <c r="N24" s="1424"/>
      <c r="O24" s="1424"/>
      <c r="P24" s="1424"/>
      <c r="Q24" s="1424"/>
      <c r="R24" s="1424"/>
      <c r="S24" s="1424"/>
      <c r="T24" s="1424"/>
    </row>
    <row r="25" spans="1:20" ht="18.75">
      <c r="A25" s="701"/>
      <c r="B25" s="791"/>
      <c r="C25" s="791"/>
      <c r="D25" s="791"/>
      <c r="E25" s="791"/>
      <c r="F25" s="791"/>
      <c r="G25" s="791"/>
      <c r="H25" s="791"/>
      <c r="I25" s="791"/>
      <c r="J25" s="791"/>
      <c r="K25" s="791"/>
      <c r="L25" s="791"/>
      <c r="M25" s="791"/>
      <c r="N25" s="791"/>
      <c r="O25" s="791"/>
      <c r="P25" s="791"/>
      <c r="Q25" s="791"/>
      <c r="R25" s="789"/>
      <c r="S25" s="789"/>
      <c r="T25" s="789"/>
    </row>
    <row r="26" spans="2:20" ht="18">
      <c r="B26" s="1488"/>
      <c r="C26" s="1488"/>
      <c r="D26" s="1488"/>
      <c r="E26" s="1488"/>
      <c r="F26" s="1488"/>
      <c r="G26" s="798"/>
      <c r="H26" s="798"/>
      <c r="I26" s="798"/>
      <c r="J26" s="798"/>
      <c r="K26" s="798"/>
      <c r="L26" s="798"/>
      <c r="M26" s="798"/>
      <c r="N26" s="1488"/>
      <c r="O26" s="1488"/>
      <c r="P26" s="1488"/>
      <c r="Q26" s="1488"/>
      <c r="R26" s="1488"/>
      <c r="S26" s="1488"/>
      <c r="T26" s="789"/>
    </row>
    <row r="27" spans="2:20" ht="18">
      <c r="B27" s="789"/>
      <c r="C27" s="789"/>
      <c r="D27" s="789"/>
      <c r="E27" s="789"/>
      <c r="F27" s="789"/>
      <c r="G27" s="789"/>
      <c r="H27" s="789"/>
      <c r="I27" s="789"/>
      <c r="J27" s="789"/>
      <c r="K27" s="789"/>
      <c r="L27" s="789"/>
      <c r="M27" s="789"/>
      <c r="N27" s="789"/>
      <c r="O27" s="789"/>
      <c r="P27" s="789"/>
      <c r="Q27" s="789"/>
      <c r="R27" s="789"/>
      <c r="S27" s="789"/>
      <c r="T27" s="789"/>
    </row>
    <row r="28" spans="2:20" ht="18.75">
      <c r="B28" s="1350" t="str">
        <f>'Thong tin'!B5</f>
        <v>Trần Minh Tuân</v>
      </c>
      <c r="C28" s="1350"/>
      <c r="D28" s="1350"/>
      <c r="E28" s="1350"/>
      <c r="F28" s="799"/>
      <c r="G28" s="799"/>
      <c r="H28" s="799"/>
      <c r="I28" s="789"/>
      <c r="J28" s="789"/>
      <c r="K28" s="789"/>
      <c r="L28" s="789"/>
      <c r="M28" s="1350" t="str">
        <f>'Thong tin'!B6</f>
        <v>Trần Văn Hiếu</v>
      </c>
      <c r="N28" s="1350"/>
      <c r="O28" s="1350"/>
      <c r="P28" s="1350"/>
      <c r="Q28" s="1350"/>
      <c r="R28" s="1350"/>
      <c r="S28" s="1350"/>
      <c r="T28" s="1350"/>
    </row>
    <row r="29" spans="2:20" ht="18.75">
      <c r="B29" s="605"/>
      <c r="C29" s="605"/>
      <c r="D29" s="605"/>
      <c r="E29" s="605"/>
      <c r="F29" s="703"/>
      <c r="G29" s="703"/>
      <c r="H29" s="703"/>
      <c r="I29" s="659"/>
      <c r="J29" s="659"/>
      <c r="K29" s="659"/>
      <c r="L29" s="659"/>
      <c r="M29" s="603"/>
      <c r="N29" s="603"/>
      <c r="O29" s="603"/>
      <c r="P29" s="603"/>
      <c r="Q29" s="603"/>
      <c r="R29" s="603"/>
      <c r="S29" s="603"/>
      <c r="T29" s="603"/>
    </row>
    <row r="30" spans="2:20" ht="18.75">
      <c r="B30" s="605"/>
      <c r="C30" s="605"/>
      <c r="D30" s="605"/>
      <c r="E30" s="605"/>
      <c r="F30" s="703"/>
      <c r="G30" s="703"/>
      <c r="H30" s="703"/>
      <c r="I30" s="659"/>
      <c r="J30" s="659"/>
      <c r="K30" s="659"/>
      <c r="L30" s="659"/>
      <c r="M30" s="603"/>
      <c r="N30" s="603"/>
      <c r="O30" s="603"/>
      <c r="P30" s="603"/>
      <c r="Q30" s="603"/>
      <c r="R30" s="603"/>
      <c r="S30" s="603"/>
      <c r="T30" s="603"/>
    </row>
    <row r="31" s="730" customFormat="1" ht="15" hidden="1">
      <c r="A31" s="729" t="s">
        <v>226</v>
      </c>
    </row>
    <row r="32" spans="2:8" s="731" customFormat="1" ht="15" hidden="1">
      <c r="B32" s="732" t="s">
        <v>278</v>
      </c>
      <c r="C32" s="732"/>
      <c r="D32" s="732"/>
      <c r="E32" s="732"/>
      <c r="F32" s="732"/>
      <c r="G32" s="732"/>
      <c r="H32" s="732"/>
    </row>
    <row r="33" spans="2:8" s="733" customFormat="1" ht="15" hidden="1">
      <c r="B33" s="732" t="s">
        <v>279</v>
      </c>
      <c r="C33" s="667"/>
      <c r="D33" s="667"/>
      <c r="E33" s="667"/>
      <c r="F33" s="667"/>
      <c r="G33" s="667"/>
      <c r="H33" s="667"/>
    </row>
    <row r="34" ht="12.75" hidden="1"/>
    <row r="35" ht="12.75" hidden="1"/>
    <row r="36" ht="12.75" hidden="1"/>
    <row r="37" ht="12.75" hidden="1"/>
    <row r="38" ht="12.75" hidden="1"/>
  </sheetData>
  <sheetProtection/>
  <mergeCells count="42">
    <mergeCell ref="P3:T3"/>
    <mergeCell ref="P4:T4"/>
    <mergeCell ref="E1:N1"/>
    <mergeCell ref="P1:T1"/>
    <mergeCell ref="A2:D2"/>
    <mergeCell ref="E2:N2"/>
    <mergeCell ref="P2:T2"/>
    <mergeCell ref="D7:E7"/>
    <mergeCell ref="F7:G7"/>
    <mergeCell ref="H7:I7"/>
    <mergeCell ref="J7:J9"/>
    <mergeCell ref="K7:M8"/>
    <mergeCell ref="E3:N3"/>
    <mergeCell ref="A3:D3"/>
    <mergeCell ref="Q7:Q9"/>
    <mergeCell ref="R7:R9"/>
    <mergeCell ref="S7:S9"/>
    <mergeCell ref="T7:T9"/>
    <mergeCell ref="A10:B10"/>
    <mergeCell ref="A5:B9"/>
    <mergeCell ref="C5:C9"/>
    <mergeCell ref="D5:J5"/>
    <mergeCell ref="K5:T6"/>
    <mergeCell ref="D6:J6"/>
    <mergeCell ref="A11:B11"/>
    <mergeCell ref="B22:F22"/>
    <mergeCell ref="M22:T22"/>
    <mergeCell ref="D8:D9"/>
    <mergeCell ref="E8:E9"/>
    <mergeCell ref="F8:F9"/>
    <mergeCell ref="G8:G9"/>
    <mergeCell ref="H8:H9"/>
    <mergeCell ref="I8:I9"/>
    <mergeCell ref="N7:P8"/>
    <mergeCell ref="B28:E28"/>
    <mergeCell ref="M28:T28"/>
    <mergeCell ref="B23:E23"/>
    <mergeCell ref="M23:T23"/>
    <mergeCell ref="B24:E24"/>
    <mergeCell ref="M24:T24"/>
    <mergeCell ref="B26:F26"/>
    <mergeCell ref="N26:S26"/>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85" zoomScaleSheetLayoutView="85" zoomScalePageLayoutView="0" workbookViewId="0" topLeftCell="A1">
      <selection activeCell="D12" sqref="D12"/>
    </sheetView>
  </sheetViews>
  <sheetFormatPr defaultColWidth="9.00390625" defaultRowHeight="15.75"/>
  <cols>
    <col min="1" max="1" width="4.75390625" style="735" customWidth="1"/>
    <col min="2" max="2" width="26.125" style="735" customWidth="1"/>
    <col min="3" max="3" width="11.625" style="734" customWidth="1"/>
    <col min="4" max="7" width="8.00390625" style="734" customWidth="1"/>
    <col min="8" max="9" width="12.125" style="734" customWidth="1"/>
    <col min="10" max="10" width="11.125" style="734" customWidth="1"/>
    <col min="11" max="11" width="15.25390625" style="734" customWidth="1"/>
    <col min="12" max="12" width="11.125" style="734" customWidth="1"/>
    <col min="13" max="16384" width="9.00390625" style="734" customWidth="1"/>
  </cols>
  <sheetData>
    <row r="1" spans="1:12" ht="21" customHeight="1">
      <c r="A1" s="1385" t="s">
        <v>280</v>
      </c>
      <c r="B1" s="1385"/>
      <c r="C1" s="608"/>
      <c r="D1" s="1436" t="s">
        <v>671</v>
      </c>
      <c r="E1" s="1436"/>
      <c r="F1" s="1436"/>
      <c r="G1" s="1436"/>
      <c r="H1" s="1436"/>
      <c r="I1" s="1436"/>
      <c r="J1" s="1523" t="s">
        <v>672</v>
      </c>
      <c r="K1" s="1524"/>
      <c r="L1" s="1524"/>
    </row>
    <row r="2" spans="1:12" ht="15.75" customHeight="1">
      <c r="A2" s="1389" t="s">
        <v>344</v>
      </c>
      <c r="B2" s="1390"/>
      <c r="C2" s="1390"/>
      <c r="D2" s="1436"/>
      <c r="E2" s="1436"/>
      <c r="F2" s="1436"/>
      <c r="G2" s="1436"/>
      <c r="H2" s="1436"/>
      <c r="I2" s="1436"/>
      <c r="J2" s="1522" t="str">
        <f>'Thong tin'!B4</f>
        <v>CTHADS tỉnh Ninh Thuận</v>
      </c>
      <c r="K2" s="1522"/>
      <c r="L2" s="1522"/>
    </row>
    <row r="3" spans="1:12" ht="18.75" customHeight="1">
      <c r="A3" s="782" t="s">
        <v>678</v>
      </c>
      <c r="B3" s="586"/>
      <c r="C3" s="586"/>
      <c r="D3" s="1460" t="str">
        <f>'Thong tin'!B3</f>
        <v>12 tháng / năm 2017</v>
      </c>
      <c r="E3" s="1460"/>
      <c r="F3" s="1460"/>
      <c r="G3" s="1460"/>
      <c r="H3" s="1460"/>
      <c r="I3" s="1460"/>
      <c r="J3" s="1525" t="s">
        <v>673</v>
      </c>
      <c r="K3" s="1526"/>
      <c r="L3" s="1526"/>
    </row>
    <row r="4" spans="1:12" ht="16.5" customHeight="1">
      <c r="A4" s="1393" t="s">
        <v>402</v>
      </c>
      <c r="B4" s="1393"/>
      <c r="C4" s="1393"/>
      <c r="D4" s="800"/>
      <c r="E4" s="800"/>
      <c r="F4" s="800"/>
      <c r="G4" s="800"/>
      <c r="H4" s="800"/>
      <c r="I4" s="800"/>
      <c r="J4" s="1518" t="s">
        <v>412</v>
      </c>
      <c r="K4" s="1519"/>
      <c r="L4" s="1519"/>
    </row>
    <row r="5" spans="3:12" ht="15.75" customHeight="1">
      <c r="C5" s="818"/>
      <c r="D5" s="818"/>
      <c r="H5" s="819"/>
      <c r="I5" s="819"/>
      <c r="J5" s="1520" t="s">
        <v>281</v>
      </c>
      <c r="K5" s="1520"/>
      <c r="L5" s="1520"/>
    </row>
    <row r="6" spans="2:12" ht="0.75" customHeight="1">
      <c r="B6" s="821"/>
      <c r="C6" s="818"/>
      <c r="D6" s="818"/>
      <c r="E6" s="822"/>
      <c r="F6" s="822"/>
      <c r="G6" s="822"/>
      <c r="H6" s="819"/>
      <c r="I6" s="819"/>
      <c r="J6" s="820"/>
      <c r="K6" s="820"/>
      <c r="L6" s="820"/>
    </row>
    <row r="7" spans="3:12" ht="0.75" customHeight="1">
      <c r="C7" s="736"/>
      <c r="D7" s="736"/>
      <c r="H7" s="737"/>
      <c r="I7" s="737"/>
      <c r="J7" s="817"/>
      <c r="K7" s="817"/>
      <c r="L7" s="817"/>
    </row>
    <row r="8" spans="1:12" ht="22.5" customHeight="1">
      <c r="A8" s="1521" t="s">
        <v>72</v>
      </c>
      <c r="B8" s="1521"/>
      <c r="C8" s="1470" t="s">
        <v>38</v>
      </c>
      <c r="D8" s="1470" t="s">
        <v>282</v>
      </c>
      <c r="E8" s="1470"/>
      <c r="F8" s="1470"/>
      <c r="G8" s="1470"/>
      <c r="H8" s="1470" t="s">
        <v>283</v>
      </c>
      <c r="I8" s="1470"/>
      <c r="J8" s="1470" t="s">
        <v>284</v>
      </c>
      <c r="K8" s="1470"/>
      <c r="L8" s="1470"/>
    </row>
    <row r="9" spans="1:12" ht="54.75" customHeight="1">
      <c r="A9" s="1521"/>
      <c r="B9" s="1521"/>
      <c r="C9" s="1470"/>
      <c r="D9" s="710" t="s">
        <v>285</v>
      </c>
      <c r="E9" s="710" t="s">
        <v>286</v>
      </c>
      <c r="F9" s="710" t="s">
        <v>435</v>
      </c>
      <c r="G9" s="710" t="s">
        <v>287</v>
      </c>
      <c r="H9" s="710" t="s">
        <v>288</v>
      </c>
      <c r="I9" s="710" t="s">
        <v>289</v>
      </c>
      <c r="J9" s="710" t="s">
        <v>290</v>
      </c>
      <c r="K9" s="710" t="s">
        <v>291</v>
      </c>
      <c r="L9" s="710" t="s">
        <v>292</v>
      </c>
    </row>
    <row r="10" spans="1:12" s="738" customFormat="1" ht="16.5" customHeight="1">
      <c r="A10" s="1516" t="s">
        <v>6</v>
      </c>
      <c r="B10" s="1516"/>
      <c r="C10" s="714">
        <v>1</v>
      </c>
      <c r="D10" s="714">
        <v>2</v>
      </c>
      <c r="E10" s="714">
        <v>3</v>
      </c>
      <c r="F10" s="714">
        <v>4</v>
      </c>
      <c r="G10" s="714">
        <v>5</v>
      </c>
      <c r="H10" s="714">
        <v>6</v>
      </c>
      <c r="I10" s="714">
        <v>7</v>
      </c>
      <c r="J10" s="714">
        <v>8</v>
      </c>
      <c r="K10" s="714">
        <v>9</v>
      </c>
      <c r="L10" s="714">
        <v>10</v>
      </c>
    </row>
    <row r="11" spans="1:12" s="738" customFormat="1" ht="16.5" customHeight="1">
      <c r="A11" s="1517" t="s">
        <v>677</v>
      </c>
      <c r="B11" s="1517"/>
      <c r="C11" s="872">
        <f>IF(C12+C13=SUM(D11:G11),C12+C13,"Kiểm tra lại")</f>
        <v>5</v>
      </c>
      <c r="D11" s="872">
        <f aca="true" t="shared" si="0" ref="D11:K11">D12+D13</f>
        <v>0</v>
      </c>
      <c r="E11" s="872">
        <f t="shared" si="0"/>
        <v>4</v>
      </c>
      <c r="F11" s="872">
        <f t="shared" si="0"/>
        <v>0</v>
      </c>
      <c r="G11" s="872">
        <f t="shared" si="0"/>
        <v>1</v>
      </c>
      <c r="H11" s="872">
        <f t="shared" si="0"/>
        <v>4</v>
      </c>
      <c r="I11" s="872">
        <f t="shared" si="0"/>
        <v>1</v>
      </c>
      <c r="J11" s="872">
        <f t="shared" si="0"/>
        <v>4</v>
      </c>
      <c r="K11" s="872">
        <f t="shared" si="0"/>
        <v>0</v>
      </c>
      <c r="L11" s="872">
        <f>L12+L13</f>
        <v>0</v>
      </c>
    </row>
    <row r="12" spans="1:12" s="738" customFormat="1" ht="16.5" customHeight="1">
      <c r="A12" s="689" t="s">
        <v>0</v>
      </c>
      <c r="B12" s="690" t="s">
        <v>293</v>
      </c>
      <c r="C12" s="873">
        <f>SUM(D12:G12)</f>
        <v>0</v>
      </c>
      <c r="D12" s="873"/>
      <c r="E12" s="873"/>
      <c r="F12" s="873"/>
      <c r="G12" s="873"/>
      <c r="H12" s="873"/>
      <c r="I12" s="873"/>
      <c r="J12" s="873"/>
      <c r="K12" s="873"/>
      <c r="L12" s="873"/>
    </row>
    <row r="13" spans="1:12" s="738" customFormat="1" ht="16.5" customHeight="1">
      <c r="A13" s="689" t="s">
        <v>1</v>
      </c>
      <c r="B13" s="690" t="s">
        <v>19</v>
      </c>
      <c r="C13" s="874">
        <f>SUM(C14:C20)</f>
        <v>5</v>
      </c>
      <c r="D13" s="874">
        <f aca="true" t="shared" si="1" ref="D13:L13">SUM(D14:D20)</f>
        <v>0</v>
      </c>
      <c r="E13" s="874">
        <f t="shared" si="1"/>
        <v>4</v>
      </c>
      <c r="F13" s="874">
        <f t="shared" si="1"/>
        <v>0</v>
      </c>
      <c r="G13" s="874">
        <f t="shared" si="1"/>
        <v>1</v>
      </c>
      <c r="H13" s="874">
        <f t="shared" si="1"/>
        <v>4</v>
      </c>
      <c r="I13" s="874">
        <f t="shared" si="1"/>
        <v>1</v>
      </c>
      <c r="J13" s="874">
        <f t="shared" si="1"/>
        <v>4</v>
      </c>
      <c r="K13" s="874">
        <f t="shared" si="1"/>
        <v>0</v>
      </c>
      <c r="L13" s="874">
        <f t="shared" si="1"/>
        <v>0</v>
      </c>
    </row>
    <row r="14" spans="1:12" s="738" customFormat="1" ht="16.5" customHeight="1">
      <c r="A14" s="739">
        <v>1</v>
      </c>
      <c r="B14" s="869" t="s">
        <v>733</v>
      </c>
      <c r="C14" s="873">
        <f aca="true" t="shared" si="2" ref="C14:C20">SUM(D14:G14)</f>
        <v>0</v>
      </c>
      <c r="D14" s="873"/>
      <c r="E14" s="873"/>
      <c r="F14" s="873"/>
      <c r="G14" s="873"/>
      <c r="H14" s="873"/>
      <c r="I14" s="873"/>
      <c r="J14" s="873"/>
      <c r="K14" s="873"/>
      <c r="L14" s="873"/>
    </row>
    <row r="15" spans="1:12" s="738" customFormat="1" ht="16.5" customHeight="1">
      <c r="A15" s="739">
        <v>2</v>
      </c>
      <c r="B15" s="599" t="s">
        <v>734</v>
      </c>
      <c r="C15" s="873">
        <f t="shared" si="2"/>
        <v>0</v>
      </c>
      <c r="D15" s="873"/>
      <c r="E15" s="873"/>
      <c r="F15" s="873"/>
      <c r="G15" s="873"/>
      <c r="H15" s="873"/>
      <c r="I15" s="873"/>
      <c r="J15" s="873"/>
      <c r="K15" s="873"/>
      <c r="L15" s="873"/>
    </row>
    <row r="16" spans="1:12" s="738" customFormat="1" ht="16.5" customHeight="1">
      <c r="A16" s="739">
        <v>3</v>
      </c>
      <c r="B16" s="599" t="s">
        <v>735</v>
      </c>
      <c r="C16" s="873">
        <f t="shared" si="2"/>
        <v>2</v>
      </c>
      <c r="D16" s="873">
        <v>0</v>
      </c>
      <c r="E16" s="873">
        <v>2</v>
      </c>
      <c r="F16" s="873">
        <v>0</v>
      </c>
      <c r="G16" s="873">
        <v>0</v>
      </c>
      <c r="H16" s="873">
        <v>2</v>
      </c>
      <c r="I16" s="873">
        <v>0</v>
      </c>
      <c r="J16" s="873">
        <v>2</v>
      </c>
      <c r="K16" s="873"/>
      <c r="L16" s="873"/>
    </row>
    <row r="17" spans="1:12" s="738" customFormat="1" ht="16.5" customHeight="1">
      <c r="A17" s="739">
        <v>4</v>
      </c>
      <c r="B17" s="599" t="s">
        <v>736</v>
      </c>
      <c r="C17" s="873">
        <f>SUM(D17:G17)</f>
        <v>1</v>
      </c>
      <c r="D17" s="873">
        <v>0</v>
      </c>
      <c r="E17" s="873">
        <v>1</v>
      </c>
      <c r="F17" s="873">
        <v>0</v>
      </c>
      <c r="G17" s="873">
        <v>0</v>
      </c>
      <c r="H17" s="873">
        <v>1</v>
      </c>
      <c r="I17" s="873">
        <v>0</v>
      </c>
      <c r="J17" s="873">
        <v>1</v>
      </c>
      <c r="K17" s="873">
        <v>0</v>
      </c>
      <c r="L17" s="873">
        <v>0</v>
      </c>
    </row>
    <row r="18" spans="1:12" s="738" customFormat="1" ht="16.5" customHeight="1">
      <c r="A18" s="739">
        <v>5</v>
      </c>
      <c r="B18" s="599" t="s">
        <v>737</v>
      </c>
      <c r="C18" s="873">
        <f t="shared" si="2"/>
        <v>1</v>
      </c>
      <c r="D18" s="873"/>
      <c r="E18" s="873"/>
      <c r="F18" s="873"/>
      <c r="G18" s="873">
        <v>1</v>
      </c>
      <c r="H18" s="873"/>
      <c r="I18" s="873">
        <v>1</v>
      </c>
      <c r="J18" s="873"/>
      <c r="K18" s="873"/>
      <c r="L18" s="873"/>
    </row>
    <row r="19" spans="1:12" s="738" customFormat="1" ht="16.5" customHeight="1">
      <c r="A19" s="739">
        <v>6</v>
      </c>
      <c r="B19" s="599" t="s">
        <v>738</v>
      </c>
      <c r="C19" s="873">
        <f t="shared" si="2"/>
        <v>1</v>
      </c>
      <c r="D19" s="873"/>
      <c r="E19" s="873">
        <v>1</v>
      </c>
      <c r="F19" s="873"/>
      <c r="G19" s="873"/>
      <c r="H19" s="873">
        <v>1</v>
      </c>
      <c r="I19" s="873"/>
      <c r="J19" s="873">
        <v>1</v>
      </c>
      <c r="K19" s="873"/>
      <c r="L19" s="873"/>
    </row>
    <row r="20" spans="1:12" s="738" customFormat="1" ht="16.5" customHeight="1">
      <c r="A20" s="739">
        <v>7</v>
      </c>
      <c r="B20" s="599" t="s">
        <v>739</v>
      </c>
      <c r="C20" s="873">
        <f t="shared" si="2"/>
        <v>0</v>
      </c>
      <c r="D20" s="873"/>
      <c r="E20" s="873"/>
      <c r="F20" s="873"/>
      <c r="G20" s="873"/>
      <c r="H20" s="873"/>
      <c r="I20" s="873"/>
      <c r="J20" s="873"/>
      <c r="K20" s="873"/>
      <c r="L20" s="873"/>
    </row>
    <row r="21" ht="15" customHeight="1"/>
    <row r="22" spans="1:12" ht="18" customHeight="1">
      <c r="A22" s="1468"/>
      <c r="B22" s="1468"/>
      <c r="C22" s="1468"/>
      <c r="D22" s="1468"/>
      <c r="E22" s="740"/>
      <c r="F22" s="1469" t="str">
        <f>'Thong tin'!B8</f>
        <v>Ninh Thuận, ngày  30 tháng 9 năm 2017</v>
      </c>
      <c r="G22" s="1469"/>
      <c r="H22" s="1469"/>
      <c r="I22" s="1469"/>
      <c r="J22" s="1469"/>
      <c r="K22" s="1469"/>
      <c r="L22" s="1469"/>
    </row>
    <row r="23" spans="1:16" ht="18" customHeight="1">
      <c r="A23" s="1432" t="s">
        <v>250</v>
      </c>
      <c r="B23" s="1432"/>
      <c r="C23" s="1432"/>
      <c r="D23" s="1432"/>
      <c r="E23" s="697"/>
      <c r="F23" s="1424" t="str">
        <f>'Thong tin'!B7</f>
        <v>CỤC TRƯỞNG</v>
      </c>
      <c r="G23" s="1424"/>
      <c r="H23" s="1424"/>
      <c r="I23" s="1424"/>
      <c r="J23" s="1424"/>
      <c r="K23" s="1424"/>
      <c r="L23" s="1424"/>
      <c r="P23" s="741"/>
    </row>
    <row r="24" spans="1:12" ht="18" customHeight="1">
      <c r="A24" s="1423"/>
      <c r="B24" s="1423"/>
      <c r="C24" s="1423"/>
      <c r="D24" s="1423"/>
      <c r="E24" s="801"/>
      <c r="F24" s="1424"/>
      <c r="G24" s="1424"/>
      <c r="H24" s="1424"/>
      <c r="I24" s="1424"/>
      <c r="J24" s="1424"/>
      <c r="K24" s="1424"/>
      <c r="L24" s="1424"/>
    </row>
    <row r="25" spans="1:12" ht="18" customHeight="1">
      <c r="A25" s="790"/>
      <c r="B25" s="790"/>
      <c r="C25" s="790"/>
      <c r="D25" s="790"/>
      <c r="E25" s="801"/>
      <c r="F25" s="700"/>
      <c r="G25" s="700"/>
      <c r="H25" s="700"/>
      <c r="I25" s="700"/>
      <c r="J25" s="700"/>
      <c r="K25" s="700"/>
      <c r="L25" s="700"/>
    </row>
    <row r="26" spans="1:12" ht="18" customHeight="1">
      <c r="A26" s="802"/>
      <c r="B26" s="802"/>
      <c r="C26" s="801"/>
      <c r="D26" s="801"/>
      <c r="E26" s="801"/>
      <c r="F26" s="801"/>
      <c r="G26" s="801"/>
      <c r="H26" s="801"/>
      <c r="I26" s="801"/>
      <c r="J26" s="801"/>
      <c r="K26" s="801"/>
      <c r="L26" s="801"/>
    </row>
    <row r="27" spans="1:12" ht="18">
      <c r="A27" s="802"/>
      <c r="B27" s="1515"/>
      <c r="C27" s="1515"/>
      <c r="D27" s="801"/>
      <c r="E27" s="801"/>
      <c r="F27" s="801"/>
      <c r="G27" s="801"/>
      <c r="H27" s="1515"/>
      <c r="I27" s="1515"/>
      <c r="J27" s="1515"/>
      <c r="K27" s="801"/>
      <c r="L27" s="801"/>
    </row>
    <row r="28" spans="1:12" ht="13.5" customHeight="1">
      <c r="A28" s="802"/>
      <c r="B28" s="802"/>
      <c r="C28" s="801"/>
      <c r="D28" s="801"/>
      <c r="E28" s="801"/>
      <c r="F28" s="801"/>
      <c r="G28" s="801"/>
      <c r="H28" s="801"/>
      <c r="I28" s="801"/>
      <c r="J28" s="801"/>
      <c r="K28" s="801"/>
      <c r="L28" s="801"/>
    </row>
    <row r="29" spans="1:12" ht="13.5" customHeight="1" hidden="1">
      <c r="A29" s="802"/>
      <c r="B29" s="802"/>
      <c r="C29" s="801"/>
      <c r="D29" s="801"/>
      <c r="E29" s="801"/>
      <c r="F29" s="801"/>
      <c r="G29" s="801"/>
      <c r="H29" s="801"/>
      <c r="I29" s="801"/>
      <c r="J29" s="801"/>
      <c r="K29" s="801"/>
      <c r="L29" s="801"/>
    </row>
    <row r="30" spans="1:12" s="661" customFormat="1" ht="19.5" hidden="1">
      <c r="A30" s="803" t="s">
        <v>294</v>
      </c>
      <c r="B30" s="790"/>
      <c r="C30" s="791"/>
      <c r="D30" s="791"/>
      <c r="E30" s="791"/>
      <c r="F30" s="791"/>
      <c r="G30" s="791"/>
      <c r="H30" s="791"/>
      <c r="I30" s="791"/>
      <c r="J30" s="791"/>
      <c r="K30" s="791"/>
      <c r="L30" s="791"/>
    </row>
    <row r="31" spans="1:12" s="707" customFormat="1" ht="18.75" hidden="1">
      <c r="A31" s="797"/>
      <c r="B31" s="804" t="s">
        <v>295</v>
      </c>
      <c r="C31" s="804"/>
      <c r="D31" s="804"/>
      <c r="E31" s="796"/>
      <c r="F31" s="796"/>
      <c r="G31" s="796"/>
      <c r="H31" s="796"/>
      <c r="I31" s="796"/>
      <c r="J31" s="796"/>
      <c r="K31" s="796"/>
      <c r="L31" s="796"/>
    </row>
    <row r="32" spans="1:12" s="707" customFormat="1" ht="18.75" hidden="1">
      <c r="A32" s="797"/>
      <c r="B32" s="804" t="s">
        <v>296</v>
      </c>
      <c r="C32" s="804"/>
      <c r="D32" s="804"/>
      <c r="E32" s="804"/>
      <c r="F32" s="796"/>
      <c r="G32" s="796"/>
      <c r="H32" s="796"/>
      <c r="I32" s="796"/>
      <c r="J32" s="796"/>
      <c r="K32" s="796"/>
      <c r="L32" s="796"/>
    </row>
    <row r="33" spans="1:12" s="707" customFormat="1" ht="18.75" hidden="1">
      <c r="A33" s="797"/>
      <c r="B33" s="796" t="s">
        <v>297</v>
      </c>
      <c r="C33" s="796"/>
      <c r="D33" s="796"/>
      <c r="E33" s="796"/>
      <c r="F33" s="796"/>
      <c r="G33" s="796"/>
      <c r="H33" s="796"/>
      <c r="I33" s="796"/>
      <c r="J33" s="796"/>
      <c r="K33" s="796"/>
      <c r="L33" s="796"/>
    </row>
    <row r="34" spans="1:12" ht="18">
      <c r="A34" s="802"/>
      <c r="B34" s="802"/>
      <c r="C34" s="801"/>
      <c r="D34" s="801"/>
      <c r="E34" s="801"/>
      <c r="F34" s="801"/>
      <c r="G34" s="801"/>
      <c r="H34" s="801"/>
      <c r="I34" s="801"/>
      <c r="J34" s="801"/>
      <c r="K34" s="801"/>
      <c r="L34" s="801"/>
    </row>
    <row r="35" spans="1:12" ht="18.75">
      <c r="A35" s="1350" t="str">
        <f>'Thong tin'!B5</f>
        <v>Trần Minh Tuân</v>
      </c>
      <c r="B35" s="1350"/>
      <c r="C35" s="1350"/>
      <c r="D35" s="1350"/>
      <c r="E35" s="799"/>
      <c r="F35" s="1350" t="str">
        <f>'Thong tin'!B6</f>
        <v>Trần Văn Hiếu</v>
      </c>
      <c r="G35" s="1350"/>
      <c r="H35" s="1350"/>
      <c r="I35" s="1350"/>
      <c r="J35" s="1350"/>
      <c r="K35" s="1350"/>
      <c r="L35" s="1350"/>
    </row>
    <row r="36" spans="1:12" ht="18">
      <c r="A36" s="742"/>
      <c r="B36" s="742"/>
      <c r="C36" s="740"/>
      <c r="D36" s="740"/>
      <c r="E36" s="740"/>
      <c r="F36" s="740"/>
      <c r="G36" s="740"/>
      <c r="H36" s="740"/>
      <c r="I36" s="740"/>
      <c r="J36" s="740"/>
      <c r="K36" s="740"/>
      <c r="L36" s="740"/>
    </row>
  </sheetData>
  <sheetProtection/>
  <mergeCells count="27">
    <mergeCell ref="A4:C4"/>
    <mergeCell ref="J8:L8"/>
    <mergeCell ref="J2:L2"/>
    <mergeCell ref="D3:I3"/>
    <mergeCell ref="D1:I2"/>
    <mergeCell ref="J1:L1"/>
    <mergeCell ref="A2:C2"/>
    <mergeCell ref="J3:L3"/>
    <mergeCell ref="A1:B1"/>
    <mergeCell ref="A10:B10"/>
    <mergeCell ref="A11:B11"/>
    <mergeCell ref="A22:D22"/>
    <mergeCell ref="F22:L22"/>
    <mergeCell ref="J4:L4"/>
    <mergeCell ref="J5:L5"/>
    <mergeCell ref="A8:B9"/>
    <mergeCell ref="C8:C9"/>
    <mergeCell ref="D8:G8"/>
    <mergeCell ref="H8:I8"/>
    <mergeCell ref="A35:D35"/>
    <mergeCell ref="F35:L35"/>
    <mergeCell ref="A23:D23"/>
    <mergeCell ref="F23:L23"/>
    <mergeCell ref="A24:D24"/>
    <mergeCell ref="F24:L24"/>
    <mergeCell ref="B27:C27"/>
    <mergeCell ref="H27:J27"/>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8"/>
  <sheetViews>
    <sheetView view="pageBreakPreview" zoomScaleSheetLayoutView="100" zoomScalePageLayoutView="0" workbookViewId="0" topLeftCell="A7">
      <selection activeCell="E13" sqref="E13"/>
    </sheetView>
  </sheetViews>
  <sheetFormatPr defaultColWidth="9.00390625" defaultRowHeight="15.75"/>
  <cols>
    <col min="1" max="1" width="3.875" style="734" customWidth="1"/>
    <col min="2" max="2" width="20.875" style="734" customWidth="1"/>
    <col min="3" max="3" width="11.875" style="734" customWidth="1"/>
    <col min="4" max="7" width="8.875" style="734" customWidth="1"/>
    <col min="8" max="8" width="10.125" style="734" customWidth="1"/>
    <col min="9" max="10" width="10.625" style="734" customWidth="1"/>
    <col min="11" max="11" width="12.50390625" style="734" customWidth="1"/>
    <col min="12" max="12" width="8.875" style="734" customWidth="1"/>
    <col min="13" max="13" width="10.625" style="734" customWidth="1"/>
    <col min="14" max="16384" width="9.00390625" style="734" customWidth="1"/>
  </cols>
  <sheetData>
    <row r="1" spans="1:13" ht="24" customHeight="1">
      <c r="A1" s="1533" t="s">
        <v>298</v>
      </c>
      <c r="B1" s="1533"/>
      <c r="C1" s="1533"/>
      <c r="D1" s="1436" t="s">
        <v>674</v>
      </c>
      <c r="E1" s="1436"/>
      <c r="F1" s="1436"/>
      <c r="G1" s="1436"/>
      <c r="H1" s="1436"/>
      <c r="I1" s="1436"/>
      <c r="K1" s="805" t="s">
        <v>670</v>
      </c>
      <c r="L1" s="743"/>
      <c r="M1" s="743"/>
    </row>
    <row r="2" spans="1:13" ht="15.75" customHeight="1">
      <c r="A2" s="829" t="s">
        <v>344</v>
      </c>
      <c r="B2" s="830"/>
      <c r="C2" s="830"/>
      <c r="D2" s="1460" t="str">
        <f>'Thong tin'!B3</f>
        <v>12 tháng / năm 2017</v>
      </c>
      <c r="E2" s="1460"/>
      <c r="F2" s="1460"/>
      <c r="G2" s="1460"/>
      <c r="H2" s="1460"/>
      <c r="I2" s="1460"/>
      <c r="K2" s="1541" t="str">
        <f>'Thong tin'!B4</f>
        <v>CTHADS tỉnh Ninh Thuận</v>
      </c>
      <c r="L2" s="1541"/>
      <c r="M2" s="1541"/>
    </row>
    <row r="3" spans="1:13" ht="18.75" customHeight="1">
      <c r="A3" s="831" t="s">
        <v>345</v>
      </c>
      <c r="B3" s="829"/>
      <c r="C3" s="829"/>
      <c r="D3" s="633"/>
      <c r="E3" s="633"/>
      <c r="F3" s="633"/>
      <c r="G3" s="633"/>
      <c r="H3" s="633"/>
      <c r="I3" s="633"/>
      <c r="K3" s="637" t="s">
        <v>468</v>
      </c>
      <c r="L3" s="637"/>
      <c r="M3" s="637"/>
    </row>
    <row r="4" spans="1:13" ht="15.75" customHeight="1">
      <c r="A4" s="1534" t="s">
        <v>682</v>
      </c>
      <c r="B4" s="1534"/>
      <c r="C4" s="1534"/>
      <c r="D4" s="1535"/>
      <c r="E4" s="1535"/>
      <c r="F4" s="1535"/>
      <c r="G4" s="1535"/>
      <c r="H4" s="1535"/>
      <c r="I4" s="1535"/>
      <c r="K4" s="743" t="s">
        <v>403</v>
      </c>
      <c r="L4" s="743"/>
      <c r="M4" s="743"/>
    </row>
    <row r="5" spans="1:13" ht="15.75">
      <c r="A5" s="1536"/>
      <c r="B5" s="1536"/>
      <c r="C5" s="632"/>
      <c r="I5" s="744"/>
      <c r="J5" s="1540" t="s">
        <v>439</v>
      </c>
      <c r="K5" s="1540"/>
      <c r="L5" s="1540"/>
      <c r="M5" s="1540"/>
    </row>
    <row r="6" spans="1:13" ht="18.75" customHeight="1">
      <c r="A6" s="1455" t="s">
        <v>72</v>
      </c>
      <c r="B6" s="1456"/>
      <c r="C6" s="1485" t="s">
        <v>299</v>
      </c>
      <c r="D6" s="1476" t="s">
        <v>300</v>
      </c>
      <c r="E6" s="1532"/>
      <c r="F6" s="1532"/>
      <c r="G6" s="1481"/>
      <c r="H6" s="1476" t="s">
        <v>301</v>
      </c>
      <c r="I6" s="1532"/>
      <c r="J6" s="1532"/>
      <c r="K6" s="1532"/>
      <c r="L6" s="1532"/>
      <c r="M6" s="1481"/>
    </row>
    <row r="7" spans="1:13" ht="15.75" customHeight="1">
      <c r="A7" s="1457"/>
      <c r="B7" s="1458"/>
      <c r="C7" s="1486"/>
      <c r="D7" s="1537" t="s">
        <v>7</v>
      </c>
      <c r="E7" s="1538"/>
      <c r="F7" s="1538"/>
      <c r="G7" s="1539"/>
      <c r="H7" s="1485" t="s">
        <v>37</v>
      </c>
      <c r="I7" s="1476" t="s">
        <v>7</v>
      </c>
      <c r="J7" s="1532"/>
      <c r="K7" s="1532"/>
      <c r="L7" s="1532"/>
      <c r="M7" s="1481"/>
    </row>
    <row r="8" spans="1:13" ht="14.25" customHeight="1">
      <c r="A8" s="1457"/>
      <c r="B8" s="1458"/>
      <c r="C8" s="1486"/>
      <c r="D8" s="1485" t="s">
        <v>302</v>
      </c>
      <c r="E8" s="1485" t="s">
        <v>681</v>
      </c>
      <c r="F8" s="1485" t="s">
        <v>304</v>
      </c>
      <c r="G8" s="1485" t="s">
        <v>303</v>
      </c>
      <c r="H8" s="1486"/>
      <c r="I8" s="1485" t="s">
        <v>305</v>
      </c>
      <c r="J8" s="1485" t="s">
        <v>306</v>
      </c>
      <c r="K8" s="1485" t="s">
        <v>307</v>
      </c>
      <c r="L8" s="1485" t="s">
        <v>308</v>
      </c>
      <c r="M8" s="1485" t="s">
        <v>309</v>
      </c>
    </row>
    <row r="9" spans="1:13" ht="77.25" customHeight="1">
      <c r="A9" s="1472"/>
      <c r="B9" s="1473"/>
      <c r="C9" s="1487"/>
      <c r="D9" s="1487"/>
      <c r="E9" s="1487"/>
      <c r="F9" s="1487"/>
      <c r="G9" s="1487"/>
      <c r="H9" s="1487"/>
      <c r="I9" s="1487"/>
      <c r="J9" s="1487"/>
      <c r="K9" s="1487"/>
      <c r="L9" s="1487"/>
      <c r="M9" s="1487"/>
    </row>
    <row r="10" spans="1:13" s="738" customFormat="1" ht="16.5" customHeight="1">
      <c r="A10" s="1527" t="s">
        <v>6</v>
      </c>
      <c r="B10" s="1528"/>
      <c r="C10" s="714">
        <v>1</v>
      </c>
      <c r="D10" s="714">
        <v>2</v>
      </c>
      <c r="E10" s="714">
        <v>3</v>
      </c>
      <c r="F10" s="714">
        <v>4</v>
      </c>
      <c r="G10" s="714"/>
      <c r="H10" s="714">
        <v>5</v>
      </c>
      <c r="I10" s="714">
        <v>6</v>
      </c>
      <c r="J10" s="714">
        <v>7</v>
      </c>
      <c r="K10" s="714">
        <v>8</v>
      </c>
      <c r="L10" s="714" t="s">
        <v>78</v>
      </c>
      <c r="M10" s="714" t="s">
        <v>101</v>
      </c>
    </row>
    <row r="11" spans="1:13" s="738" customFormat="1" ht="18" customHeight="1">
      <c r="A11" s="1529" t="s">
        <v>37</v>
      </c>
      <c r="B11" s="1530"/>
      <c r="C11" s="863">
        <f>IF(C12+C13=SUM(D11:G11),C12+C13,"Kiểm tra lại")</f>
        <v>7</v>
      </c>
      <c r="D11" s="863">
        <f aca="true" t="shared" si="0" ref="D11:M11">D12+D13</f>
        <v>0</v>
      </c>
      <c r="E11" s="863">
        <f t="shared" si="0"/>
        <v>0</v>
      </c>
      <c r="F11" s="863">
        <f t="shared" si="0"/>
        <v>6</v>
      </c>
      <c r="G11" s="863">
        <f t="shared" si="0"/>
        <v>1</v>
      </c>
      <c r="H11" s="863">
        <f>IF(H12+H13=SUM(I11:M11),H12+H13,"Kiểm tra lại")</f>
        <v>7</v>
      </c>
      <c r="I11" s="863">
        <f t="shared" si="0"/>
        <v>0</v>
      </c>
      <c r="J11" s="863">
        <f t="shared" si="0"/>
        <v>0</v>
      </c>
      <c r="K11" s="863">
        <f t="shared" si="0"/>
        <v>0</v>
      </c>
      <c r="L11" s="863">
        <f t="shared" si="0"/>
        <v>0</v>
      </c>
      <c r="M11" s="863">
        <f t="shared" si="0"/>
        <v>7</v>
      </c>
    </row>
    <row r="12" spans="1:13" s="738" customFormat="1" ht="16.5" customHeight="1">
      <c r="A12" s="739" t="s">
        <v>0</v>
      </c>
      <c r="B12" s="690" t="s">
        <v>228</v>
      </c>
      <c r="C12" s="873">
        <f>D12+E12+F12+G12</f>
        <v>0</v>
      </c>
      <c r="D12" s="873"/>
      <c r="E12" s="873"/>
      <c r="F12" s="873"/>
      <c r="G12" s="873"/>
      <c r="H12" s="873">
        <f>SUM(I12:M12)</f>
        <v>0</v>
      </c>
      <c r="I12" s="873"/>
      <c r="J12" s="873"/>
      <c r="K12" s="873"/>
      <c r="L12" s="873"/>
      <c r="M12" s="873"/>
    </row>
    <row r="13" spans="1:13" s="738" customFormat="1" ht="16.5" customHeight="1">
      <c r="A13" s="692" t="s">
        <v>1</v>
      </c>
      <c r="B13" s="690" t="s">
        <v>19</v>
      </c>
      <c r="C13" s="874">
        <f>SUM(C14:C20)</f>
        <v>7</v>
      </c>
      <c r="D13" s="874">
        <f aca="true" t="shared" si="1" ref="D13:M13">SUM(D14:D20)</f>
        <v>0</v>
      </c>
      <c r="E13" s="874">
        <f t="shared" si="1"/>
        <v>0</v>
      </c>
      <c r="F13" s="874">
        <f t="shared" si="1"/>
        <v>6</v>
      </c>
      <c r="G13" s="874">
        <f t="shared" si="1"/>
        <v>1</v>
      </c>
      <c r="H13" s="874">
        <f t="shared" si="1"/>
        <v>7</v>
      </c>
      <c r="I13" s="874">
        <f t="shared" si="1"/>
        <v>0</v>
      </c>
      <c r="J13" s="874">
        <f t="shared" si="1"/>
        <v>0</v>
      </c>
      <c r="K13" s="874">
        <f t="shared" si="1"/>
        <v>0</v>
      </c>
      <c r="L13" s="874">
        <f t="shared" si="1"/>
        <v>0</v>
      </c>
      <c r="M13" s="874">
        <f t="shared" si="1"/>
        <v>7</v>
      </c>
    </row>
    <row r="14" spans="1:13" s="738" customFormat="1" ht="30" customHeight="1">
      <c r="A14" s="692">
        <v>1</v>
      </c>
      <c r="B14" s="869" t="s">
        <v>733</v>
      </c>
      <c r="C14" s="873">
        <f aca="true" t="shared" si="2" ref="C14:C20">D14+E14+F14+G14</f>
        <v>0</v>
      </c>
      <c r="D14" s="873"/>
      <c r="E14" s="873"/>
      <c r="F14" s="873"/>
      <c r="G14" s="873"/>
      <c r="H14" s="873">
        <f aca="true" t="shared" si="3" ref="H14:H20">SUM(I14:M14)</f>
        <v>0</v>
      </c>
      <c r="I14" s="873"/>
      <c r="J14" s="873"/>
      <c r="K14" s="873"/>
      <c r="L14" s="873"/>
      <c r="M14" s="873"/>
    </row>
    <row r="15" spans="1:13" s="738" customFormat="1" ht="15.75" customHeight="1">
      <c r="A15" s="692">
        <v>2</v>
      </c>
      <c r="B15" s="599" t="s">
        <v>734</v>
      </c>
      <c r="C15" s="873">
        <f t="shared" si="2"/>
        <v>2</v>
      </c>
      <c r="D15" s="873"/>
      <c r="E15" s="873"/>
      <c r="F15" s="873">
        <v>1</v>
      </c>
      <c r="G15" s="873">
        <v>1</v>
      </c>
      <c r="H15" s="873">
        <f t="shared" si="3"/>
        <v>2</v>
      </c>
      <c r="I15" s="873"/>
      <c r="J15" s="873"/>
      <c r="K15" s="873"/>
      <c r="L15" s="873"/>
      <c r="M15" s="873">
        <v>2</v>
      </c>
    </row>
    <row r="16" spans="1:13" s="738" customFormat="1" ht="15.75" customHeight="1">
      <c r="A16" s="692">
        <v>3</v>
      </c>
      <c r="B16" s="599" t="s">
        <v>735</v>
      </c>
      <c r="C16" s="873">
        <f t="shared" si="2"/>
        <v>1</v>
      </c>
      <c r="D16" s="873">
        <v>0</v>
      </c>
      <c r="E16" s="873">
        <v>0</v>
      </c>
      <c r="F16" s="873">
        <v>1</v>
      </c>
      <c r="G16" s="873">
        <v>0</v>
      </c>
      <c r="H16" s="873">
        <f t="shared" si="3"/>
        <v>1</v>
      </c>
      <c r="I16" s="873">
        <v>0</v>
      </c>
      <c r="J16" s="873">
        <v>0</v>
      </c>
      <c r="K16" s="873">
        <v>0</v>
      </c>
      <c r="L16" s="873"/>
      <c r="M16" s="873">
        <v>1</v>
      </c>
    </row>
    <row r="17" spans="1:13" s="738" customFormat="1" ht="15.75" customHeight="1">
      <c r="A17" s="692">
        <v>4</v>
      </c>
      <c r="B17" s="599" t="s">
        <v>736</v>
      </c>
      <c r="C17" s="873">
        <f t="shared" si="2"/>
        <v>0</v>
      </c>
      <c r="D17" s="873"/>
      <c r="E17" s="873"/>
      <c r="F17" s="873"/>
      <c r="G17" s="873"/>
      <c r="H17" s="873">
        <f t="shared" si="3"/>
        <v>0</v>
      </c>
      <c r="I17" s="873"/>
      <c r="J17" s="873"/>
      <c r="K17" s="873"/>
      <c r="L17" s="873"/>
      <c r="M17" s="873"/>
    </row>
    <row r="18" spans="1:13" s="738" customFormat="1" ht="15.75" customHeight="1">
      <c r="A18" s="692">
        <v>5</v>
      </c>
      <c r="B18" s="599" t="s">
        <v>737</v>
      </c>
      <c r="C18" s="873">
        <f t="shared" si="2"/>
        <v>0</v>
      </c>
      <c r="D18" s="873"/>
      <c r="E18" s="873"/>
      <c r="F18" s="873"/>
      <c r="G18" s="873"/>
      <c r="H18" s="873">
        <f t="shared" si="3"/>
        <v>0</v>
      </c>
      <c r="I18" s="873"/>
      <c r="J18" s="873"/>
      <c r="K18" s="873"/>
      <c r="L18" s="873"/>
      <c r="M18" s="873"/>
    </row>
    <row r="19" spans="1:13" s="738" customFormat="1" ht="15.75" customHeight="1">
      <c r="A19" s="692">
        <v>6</v>
      </c>
      <c r="B19" s="599" t="s">
        <v>738</v>
      </c>
      <c r="C19" s="873">
        <f t="shared" si="2"/>
        <v>1</v>
      </c>
      <c r="D19" s="873"/>
      <c r="E19" s="873"/>
      <c r="F19" s="873">
        <v>1</v>
      </c>
      <c r="G19" s="873"/>
      <c r="H19" s="873">
        <f t="shared" si="3"/>
        <v>1</v>
      </c>
      <c r="I19" s="873"/>
      <c r="J19" s="873"/>
      <c r="K19" s="873"/>
      <c r="L19" s="873"/>
      <c r="M19" s="873">
        <v>1</v>
      </c>
    </row>
    <row r="20" spans="1:13" s="738" customFormat="1" ht="15.75" customHeight="1">
      <c r="A20" s="692">
        <v>7</v>
      </c>
      <c r="B20" s="599" t="s">
        <v>739</v>
      </c>
      <c r="C20" s="873">
        <f t="shared" si="2"/>
        <v>3</v>
      </c>
      <c r="D20" s="873"/>
      <c r="E20" s="873"/>
      <c r="F20" s="873">
        <v>3</v>
      </c>
      <c r="G20" s="873"/>
      <c r="H20" s="873">
        <f t="shared" si="3"/>
        <v>3</v>
      </c>
      <c r="I20" s="873"/>
      <c r="J20" s="873"/>
      <c r="K20" s="873"/>
      <c r="L20" s="873"/>
      <c r="M20" s="873">
        <v>3</v>
      </c>
    </row>
    <row r="21" spans="1:13" ht="25.5" customHeight="1">
      <c r="A21" s="1531"/>
      <c r="B21" s="1531"/>
      <c r="C21" s="1531"/>
      <c r="D21" s="1531"/>
      <c r="E21" s="1531"/>
      <c r="F21" s="740"/>
      <c r="G21" s="740"/>
      <c r="H21" s="658"/>
      <c r="J21" s="1431" t="str">
        <f>'Thong tin'!B8</f>
        <v>Ninh Thuận, ngày  30 tháng 9 năm 2017</v>
      </c>
      <c r="K21" s="1431"/>
      <c r="L21" s="1431"/>
      <c r="M21" s="1431"/>
    </row>
    <row r="22" spans="1:13" ht="18.75" customHeight="1">
      <c r="A22" s="1471" t="s">
        <v>4</v>
      </c>
      <c r="B22" s="1471"/>
      <c r="C22" s="1471"/>
      <c r="D22" s="1471"/>
      <c r="E22" s="1471"/>
      <c r="F22" s="740"/>
      <c r="G22" s="740"/>
      <c r="H22" s="660"/>
      <c r="I22" s="1424" t="str">
        <f>'Thong tin'!B7</f>
        <v>CỤC TRƯỞNG</v>
      </c>
      <c r="J22" s="1424"/>
      <c r="K22" s="1424"/>
      <c r="L22" s="1424"/>
      <c r="M22" s="1424"/>
    </row>
    <row r="23" spans="1:13" ht="18.75">
      <c r="A23" s="1444"/>
      <c r="B23" s="1444"/>
      <c r="C23" s="1444"/>
      <c r="D23" s="1444"/>
      <c r="E23" s="1444"/>
      <c r="F23" s="745"/>
      <c r="G23" s="745"/>
      <c r="H23" s="740"/>
      <c r="I23" s="1445"/>
      <c r="J23" s="1445"/>
      <c r="K23" s="1445"/>
      <c r="L23" s="1445"/>
      <c r="M23" s="1445"/>
    </row>
    <row r="24" spans="1:13" ht="31.5" customHeight="1">
      <c r="A24" s="662"/>
      <c r="B24" s="662"/>
      <c r="C24" s="662"/>
      <c r="D24" s="662"/>
      <c r="E24" s="662"/>
      <c r="F24" s="745"/>
      <c r="G24" s="745"/>
      <c r="H24" s="740"/>
      <c r="I24" s="664"/>
      <c r="J24" s="664"/>
      <c r="K24" s="664"/>
      <c r="L24" s="664"/>
      <c r="M24" s="664"/>
    </row>
    <row r="25" spans="1:13" ht="18.75">
      <c r="A25" s="662"/>
      <c r="B25" s="662"/>
      <c r="C25" s="662"/>
      <c r="D25" s="662"/>
      <c r="E25" s="662"/>
      <c r="F25" s="745"/>
      <c r="G25" s="745"/>
      <c r="H25" s="740"/>
      <c r="I25" s="664"/>
      <c r="J25" s="664"/>
      <c r="K25" s="664"/>
      <c r="L25" s="664"/>
      <c r="M25" s="664"/>
    </row>
    <row r="26" spans="1:13" ht="18">
      <c r="A26" s="740"/>
      <c r="B26" s="740"/>
      <c r="C26" s="740"/>
      <c r="D26" s="740"/>
      <c r="E26" s="740"/>
      <c r="F26" s="740"/>
      <c r="G26" s="740"/>
      <c r="H26" s="740"/>
      <c r="I26" s="740"/>
      <c r="J26" s="740"/>
      <c r="K26" s="740"/>
      <c r="L26" s="740"/>
      <c r="M26" s="740"/>
    </row>
    <row r="27" spans="1:13" ht="18.75">
      <c r="A27" s="1407" t="str">
        <f>'Thong tin'!B5</f>
        <v>Trần Minh Tuân</v>
      </c>
      <c r="B27" s="1407"/>
      <c r="C27" s="1407"/>
      <c r="D27" s="1407"/>
      <c r="E27" s="1407"/>
      <c r="F27" s="740"/>
      <c r="G27" s="740"/>
      <c r="H27" s="746"/>
      <c r="I27" s="1350" t="str">
        <f>'Thong tin'!B6</f>
        <v>Trần Văn Hiếu</v>
      </c>
      <c r="J27" s="1350"/>
      <c r="K27" s="1350"/>
      <c r="L27" s="1350"/>
      <c r="M27" s="1350"/>
    </row>
    <row r="28" spans="1:13" ht="12.75" customHeight="1">
      <c r="A28" s="740"/>
      <c r="B28" s="740"/>
      <c r="C28" s="740"/>
      <c r="D28" s="740"/>
      <c r="E28" s="740"/>
      <c r="F28" s="740"/>
      <c r="G28" s="740"/>
      <c r="H28" s="740"/>
      <c r="I28" s="746"/>
      <c r="J28" s="746"/>
      <c r="K28" s="746"/>
      <c r="L28" s="746"/>
      <c r="M28" s="746"/>
    </row>
  </sheetData>
  <sheetProtection/>
  <mergeCells count="34">
    <mergeCell ref="D2:I2"/>
    <mergeCell ref="E8:E9"/>
    <mergeCell ref="I7:M7"/>
    <mergeCell ref="K8:K9"/>
    <mergeCell ref="L8:L9"/>
    <mergeCell ref="J5:M5"/>
    <mergeCell ref="K2:M2"/>
    <mergeCell ref="G8:G9"/>
    <mergeCell ref="A1:C1"/>
    <mergeCell ref="A4:C4"/>
    <mergeCell ref="D4:I4"/>
    <mergeCell ref="D1:I1"/>
    <mergeCell ref="D6:G6"/>
    <mergeCell ref="A6:B9"/>
    <mergeCell ref="A5:B5"/>
    <mergeCell ref="D7:G7"/>
    <mergeCell ref="H7:H9"/>
    <mergeCell ref="D8:D9"/>
    <mergeCell ref="C6:C9"/>
    <mergeCell ref="H6:M6"/>
    <mergeCell ref="M8:M9"/>
    <mergeCell ref="F8:F9"/>
    <mergeCell ref="I8:I9"/>
    <mergeCell ref="J8:J9"/>
    <mergeCell ref="A27:E27"/>
    <mergeCell ref="I27:M27"/>
    <mergeCell ref="A22:E22"/>
    <mergeCell ref="I22:M22"/>
    <mergeCell ref="A23:E23"/>
    <mergeCell ref="A10:B10"/>
    <mergeCell ref="A11:B11"/>
    <mergeCell ref="I23:M23"/>
    <mergeCell ref="J21:M21"/>
    <mergeCell ref="A21:E21"/>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2"/>
  <sheetViews>
    <sheetView view="pageBreakPreview" zoomScaleSheetLayoutView="100" zoomScalePageLayoutView="0" workbookViewId="0" topLeftCell="A6">
      <selection activeCell="M22" sqref="M22"/>
    </sheetView>
  </sheetViews>
  <sheetFormatPr defaultColWidth="9.00390625" defaultRowHeight="15.75"/>
  <cols>
    <col min="1" max="1" width="2.50390625" style="636" customWidth="1"/>
    <col min="2" max="2" width="21.50390625" style="636" customWidth="1"/>
    <col min="3" max="3" width="6.125" style="636" customWidth="1"/>
    <col min="4" max="4" width="7.50390625" style="636" customWidth="1"/>
    <col min="5" max="5" width="4.75390625" style="636" customWidth="1"/>
    <col min="6" max="6" width="6.375" style="636" customWidth="1"/>
    <col min="7" max="7" width="4.50390625" style="636" customWidth="1"/>
    <col min="8" max="8" width="7.25390625" style="636" customWidth="1"/>
    <col min="9" max="9" width="4.375" style="636" customWidth="1"/>
    <col min="10" max="10" width="7.50390625" style="636" customWidth="1"/>
    <col min="11" max="11" width="4.25390625" style="636" customWidth="1"/>
    <col min="12" max="12" width="6.50390625" style="636" customWidth="1"/>
    <col min="13" max="13" width="5.375" style="636" customWidth="1"/>
    <col min="14" max="14" width="7.50390625" style="636" customWidth="1"/>
    <col min="15" max="15" width="4.375" style="636" customWidth="1"/>
    <col min="16" max="16" width="7.00390625" style="636" customWidth="1"/>
    <col min="17" max="17" width="5.75390625" style="636" customWidth="1"/>
    <col min="18" max="18" width="6.75390625" style="636" customWidth="1"/>
    <col min="19" max="19" width="4.00390625" style="636" customWidth="1"/>
    <col min="20" max="20" width="6.625" style="636" customWidth="1"/>
    <col min="21" max="16384" width="9.00390625" style="636" customWidth="1"/>
  </cols>
  <sheetData>
    <row r="1" spans="1:20" ht="18" customHeight="1">
      <c r="A1" s="1544" t="s">
        <v>313</v>
      </c>
      <c r="B1" s="1544"/>
      <c r="C1" s="1544"/>
      <c r="D1" s="1544"/>
      <c r="E1" s="1436" t="s">
        <v>675</v>
      </c>
      <c r="F1" s="1436"/>
      <c r="G1" s="1436"/>
      <c r="H1" s="1436"/>
      <c r="I1" s="1436"/>
      <c r="J1" s="1436"/>
      <c r="K1" s="1436"/>
      <c r="L1" s="1436"/>
      <c r="M1" s="1436"/>
      <c r="N1" s="1436"/>
      <c r="O1" s="1436"/>
      <c r="P1" s="637" t="s">
        <v>400</v>
      </c>
      <c r="Q1" s="743"/>
      <c r="R1" s="743"/>
      <c r="S1" s="743"/>
      <c r="T1" s="743"/>
    </row>
    <row r="2" spans="1:20" ht="20.25" customHeight="1">
      <c r="A2" s="829" t="s">
        <v>344</v>
      </c>
      <c r="B2" s="829" t="s">
        <v>344</v>
      </c>
      <c r="C2" s="829"/>
      <c r="D2" s="829"/>
      <c r="E2" s="1436"/>
      <c r="F2" s="1436"/>
      <c r="G2" s="1436"/>
      <c r="H2" s="1436"/>
      <c r="I2" s="1436"/>
      <c r="J2" s="1436"/>
      <c r="K2" s="1436"/>
      <c r="L2" s="1436"/>
      <c r="M2" s="1436"/>
      <c r="N2" s="1436"/>
      <c r="O2" s="1436"/>
      <c r="P2" s="806" t="str">
        <f>'Thong tin'!B4</f>
        <v>CTHADS tỉnh Ninh Thuận</v>
      </c>
      <c r="Q2" s="743"/>
      <c r="R2" s="743"/>
      <c r="S2" s="743"/>
      <c r="T2" s="743"/>
    </row>
    <row r="3" spans="1:20" ht="15" customHeight="1">
      <c r="A3" s="829" t="s">
        <v>345</v>
      </c>
      <c r="B3" s="829" t="s">
        <v>345</v>
      </c>
      <c r="C3" s="829"/>
      <c r="D3" s="829"/>
      <c r="E3" s="1436"/>
      <c r="F3" s="1436"/>
      <c r="G3" s="1436"/>
      <c r="H3" s="1436"/>
      <c r="I3" s="1436"/>
      <c r="J3" s="1436"/>
      <c r="K3" s="1436"/>
      <c r="L3" s="1436"/>
      <c r="M3" s="1436"/>
      <c r="N3" s="1436"/>
      <c r="O3" s="1436"/>
      <c r="P3" s="637" t="s">
        <v>468</v>
      </c>
      <c r="Q3" s="637"/>
      <c r="R3" s="637"/>
      <c r="S3" s="747"/>
      <c r="T3" s="747"/>
    </row>
    <row r="4" spans="1:20" ht="15.75" customHeight="1">
      <c r="A4" s="832" t="s">
        <v>683</v>
      </c>
      <c r="B4" s="832" t="s">
        <v>683</v>
      </c>
      <c r="C4" s="832"/>
      <c r="D4" s="832"/>
      <c r="E4" s="1551" t="str">
        <f>'Thong tin'!B3</f>
        <v>12 tháng / năm 2017</v>
      </c>
      <c r="F4" s="1551"/>
      <c r="G4" s="1551"/>
      <c r="H4" s="1551"/>
      <c r="I4" s="1551"/>
      <c r="J4" s="1551"/>
      <c r="K4" s="1551"/>
      <c r="L4" s="1551"/>
      <c r="M4" s="1551"/>
      <c r="N4" s="1551"/>
      <c r="O4" s="1551"/>
      <c r="P4" s="743" t="s">
        <v>412</v>
      </c>
      <c r="Q4" s="637"/>
      <c r="R4" s="637"/>
      <c r="S4" s="747"/>
      <c r="T4" s="747"/>
    </row>
    <row r="5" spans="1:18" ht="24" customHeight="1">
      <c r="A5" s="748"/>
      <c r="B5" s="748"/>
      <c r="C5" s="748"/>
      <c r="F5" s="1545"/>
      <c r="G5" s="1545"/>
      <c r="H5" s="1545"/>
      <c r="I5" s="1545"/>
      <c r="J5" s="1545"/>
      <c r="K5" s="1545"/>
      <c r="L5" s="1545"/>
      <c r="M5" s="1545"/>
      <c r="N5" s="1545"/>
      <c r="O5" s="1545"/>
      <c r="P5" s="705" t="s">
        <v>444</v>
      </c>
      <c r="Q5" s="749"/>
      <c r="R5" s="749"/>
    </row>
    <row r="6" spans="1:20" s="750" customFormat="1" ht="18" customHeight="1">
      <c r="A6" s="1537" t="s">
        <v>72</v>
      </c>
      <c r="B6" s="1539"/>
      <c r="C6" s="1476" t="s">
        <v>38</v>
      </c>
      <c r="D6" s="1481"/>
      <c r="E6" s="1476" t="s">
        <v>7</v>
      </c>
      <c r="F6" s="1532"/>
      <c r="G6" s="1532"/>
      <c r="H6" s="1532"/>
      <c r="I6" s="1532"/>
      <c r="J6" s="1532"/>
      <c r="K6" s="1532"/>
      <c r="L6" s="1532"/>
      <c r="M6" s="1532"/>
      <c r="N6" s="1532"/>
      <c r="O6" s="1532"/>
      <c r="P6" s="1532"/>
      <c r="Q6" s="1532"/>
      <c r="R6" s="1532"/>
      <c r="S6" s="1532"/>
      <c r="T6" s="1481"/>
    </row>
    <row r="7" spans="1:20" s="750" customFormat="1" ht="22.5" customHeight="1">
      <c r="A7" s="1549"/>
      <c r="B7" s="1550"/>
      <c r="C7" s="1485" t="s">
        <v>445</v>
      </c>
      <c r="D7" s="1485" t="s">
        <v>446</v>
      </c>
      <c r="E7" s="1476" t="s">
        <v>314</v>
      </c>
      <c r="F7" s="1552"/>
      <c r="G7" s="1552"/>
      <c r="H7" s="1552"/>
      <c r="I7" s="1552"/>
      <c r="J7" s="1552"/>
      <c r="K7" s="1552"/>
      <c r="L7" s="1553"/>
      <c r="M7" s="1476" t="s">
        <v>447</v>
      </c>
      <c r="N7" s="1532"/>
      <c r="O7" s="1532"/>
      <c r="P7" s="1532"/>
      <c r="Q7" s="1532"/>
      <c r="R7" s="1532"/>
      <c r="S7" s="1532"/>
      <c r="T7" s="1481"/>
    </row>
    <row r="8" spans="1:20" s="750" customFormat="1" ht="42.75" customHeight="1">
      <c r="A8" s="1549"/>
      <c r="B8" s="1550"/>
      <c r="C8" s="1486"/>
      <c r="D8" s="1486"/>
      <c r="E8" s="1470" t="s">
        <v>448</v>
      </c>
      <c r="F8" s="1470"/>
      <c r="G8" s="1476" t="s">
        <v>449</v>
      </c>
      <c r="H8" s="1532"/>
      <c r="I8" s="1532"/>
      <c r="J8" s="1532"/>
      <c r="K8" s="1532"/>
      <c r="L8" s="1481"/>
      <c r="M8" s="1470" t="s">
        <v>450</v>
      </c>
      <c r="N8" s="1470"/>
      <c r="O8" s="1476" t="s">
        <v>449</v>
      </c>
      <c r="P8" s="1532"/>
      <c r="Q8" s="1532"/>
      <c r="R8" s="1532"/>
      <c r="S8" s="1532"/>
      <c r="T8" s="1481"/>
    </row>
    <row r="9" spans="1:20" s="750" customFormat="1" ht="35.25" customHeight="1">
      <c r="A9" s="1549"/>
      <c r="B9" s="1550"/>
      <c r="C9" s="1486"/>
      <c r="D9" s="1486"/>
      <c r="E9" s="1485" t="s">
        <v>315</v>
      </c>
      <c r="F9" s="1485" t="s">
        <v>316</v>
      </c>
      <c r="G9" s="1542" t="s">
        <v>317</v>
      </c>
      <c r="H9" s="1543"/>
      <c r="I9" s="1542" t="s">
        <v>318</v>
      </c>
      <c r="J9" s="1543"/>
      <c r="K9" s="1542" t="s">
        <v>319</v>
      </c>
      <c r="L9" s="1543"/>
      <c r="M9" s="1485" t="s">
        <v>320</v>
      </c>
      <c r="N9" s="1485" t="s">
        <v>316</v>
      </c>
      <c r="O9" s="1542" t="s">
        <v>317</v>
      </c>
      <c r="P9" s="1543"/>
      <c r="Q9" s="1542" t="s">
        <v>321</v>
      </c>
      <c r="R9" s="1543"/>
      <c r="S9" s="1542" t="s">
        <v>322</v>
      </c>
      <c r="T9" s="1543"/>
    </row>
    <row r="10" spans="1:20" s="750" customFormat="1" ht="25.5" customHeight="1">
      <c r="A10" s="1542"/>
      <c r="B10" s="1543"/>
      <c r="C10" s="1487"/>
      <c r="D10" s="1487"/>
      <c r="E10" s="1487"/>
      <c r="F10" s="1487"/>
      <c r="G10" s="710" t="s">
        <v>320</v>
      </c>
      <c r="H10" s="710" t="s">
        <v>316</v>
      </c>
      <c r="I10" s="713" t="s">
        <v>320</v>
      </c>
      <c r="J10" s="710" t="s">
        <v>316</v>
      </c>
      <c r="K10" s="713" t="s">
        <v>320</v>
      </c>
      <c r="L10" s="710" t="s">
        <v>316</v>
      </c>
      <c r="M10" s="1487"/>
      <c r="N10" s="1487"/>
      <c r="O10" s="710" t="s">
        <v>320</v>
      </c>
      <c r="P10" s="710" t="s">
        <v>316</v>
      </c>
      <c r="Q10" s="713" t="s">
        <v>320</v>
      </c>
      <c r="R10" s="710" t="s">
        <v>316</v>
      </c>
      <c r="S10" s="713" t="s">
        <v>320</v>
      </c>
      <c r="T10" s="710" t="s">
        <v>316</v>
      </c>
    </row>
    <row r="11" spans="1:20" s="715" customFormat="1" ht="12.75">
      <c r="A11" s="1546" t="s">
        <v>6</v>
      </c>
      <c r="B11" s="1547"/>
      <c r="C11" s="751">
        <v>1</v>
      </c>
      <c r="D11" s="714">
        <v>2</v>
      </c>
      <c r="E11" s="751">
        <v>3</v>
      </c>
      <c r="F11" s="714">
        <v>4</v>
      </c>
      <c r="G11" s="751">
        <v>5</v>
      </c>
      <c r="H11" s="714">
        <v>6</v>
      </c>
      <c r="I11" s="751">
        <v>7</v>
      </c>
      <c r="J11" s="714">
        <v>8</v>
      </c>
      <c r="K11" s="751">
        <v>9</v>
      </c>
      <c r="L11" s="714">
        <v>10</v>
      </c>
      <c r="M11" s="751">
        <v>11</v>
      </c>
      <c r="N11" s="714">
        <v>12</v>
      </c>
      <c r="O11" s="751">
        <v>13</v>
      </c>
      <c r="P11" s="714">
        <v>14</v>
      </c>
      <c r="Q11" s="751">
        <v>15</v>
      </c>
      <c r="R11" s="714">
        <v>16</v>
      </c>
      <c r="S11" s="751">
        <v>17</v>
      </c>
      <c r="T11" s="714">
        <v>18</v>
      </c>
    </row>
    <row r="12" spans="1:20" s="651" customFormat="1" ht="15.75" customHeight="1">
      <c r="A12" s="1474" t="s">
        <v>37</v>
      </c>
      <c r="B12" s="1548"/>
      <c r="C12" s="875">
        <f>IF(C13+C14=E12+M12,C13+C14,"Kiểm tra lại")</f>
        <v>0</v>
      </c>
      <c r="D12" s="875">
        <f>IF(D13+D14=F12+N12,D13+D14,"Kiểm tra lại")</f>
        <v>0</v>
      </c>
      <c r="E12" s="875">
        <f aca="true" t="shared" si="0" ref="E12:T12">E13+E14</f>
        <v>0</v>
      </c>
      <c r="F12" s="875">
        <f t="shared" si="0"/>
        <v>0</v>
      </c>
      <c r="G12" s="875">
        <f t="shared" si="0"/>
        <v>0</v>
      </c>
      <c r="H12" s="875">
        <f t="shared" si="0"/>
        <v>0</v>
      </c>
      <c r="I12" s="875">
        <f t="shared" si="0"/>
        <v>0</v>
      </c>
      <c r="J12" s="875">
        <f t="shared" si="0"/>
        <v>0</v>
      </c>
      <c r="K12" s="875">
        <f t="shared" si="0"/>
        <v>0</v>
      </c>
      <c r="L12" s="875">
        <f t="shared" si="0"/>
        <v>0</v>
      </c>
      <c r="M12" s="875">
        <f t="shared" si="0"/>
        <v>0</v>
      </c>
      <c r="N12" s="875">
        <f t="shared" si="0"/>
        <v>0</v>
      </c>
      <c r="O12" s="875">
        <f t="shared" si="0"/>
        <v>0</v>
      </c>
      <c r="P12" s="875">
        <f t="shared" si="0"/>
        <v>0</v>
      </c>
      <c r="Q12" s="875">
        <f t="shared" si="0"/>
        <v>0</v>
      </c>
      <c r="R12" s="875">
        <f t="shared" si="0"/>
        <v>0</v>
      </c>
      <c r="S12" s="875">
        <f t="shared" si="0"/>
        <v>0</v>
      </c>
      <c r="T12" s="863">
        <f t="shared" si="0"/>
        <v>0</v>
      </c>
    </row>
    <row r="13" spans="1:20" s="651" customFormat="1" ht="15.75" customHeight="1">
      <c r="A13" s="689" t="s">
        <v>0</v>
      </c>
      <c r="B13" s="690" t="s">
        <v>228</v>
      </c>
      <c r="C13" s="865">
        <f>E13+M13</f>
        <v>0</v>
      </c>
      <c r="D13" s="868">
        <f>F13+N13</f>
        <v>0</v>
      </c>
      <c r="E13" s="868"/>
      <c r="F13" s="868"/>
      <c r="G13" s="868"/>
      <c r="H13" s="868"/>
      <c r="I13" s="868"/>
      <c r="J13" s="868"/>
      <c r="K13" s="868"/>
      <c r="L13" s="868"/>
      <c r="M13" s="868"/>
      <c r="N13" s="868"/>
      <c r="O13" s="868"/>
      <c r="P13" s="868"/>
      <c r="Q13" s="868"/>
      <c r="R13" s="868"/>
      <c r="S13" s="868"/>
      <c r="T13" s="868"/>
    </row>
    <row r="14" spans="1:20" s="651" customFormat="1" ht="15.75" customHeight="1">
      <c r="A14" s="691" t="s">
        <v>1</v>
      </c>
      <c r="B14" s="690" t="s">
        <v>19</v>
      </c>
      <c r="C14" s="863">
        <f>SUM(C15:C21)</f>
        <v>0</v>
      </c>
      <c r="D14" s="863">
        <f aca="true" t="shared" si="1" ref="D14:T14">SUM(D15:D21)</f>
        <v>0</v>
      </c>
      <c r="E14" s="863">
        <f t="shared" si="1"/>
        <v>0</v>
      </c>
      <c r="F14" s="863">
        <f t="shared" si="1"/>
        <v>0</v>
      </c>
      <c r="G14" s="863">
        <f t="shared" si="1"/>
        <v>0</v>
      </c>
      <c r="H14" s="863">
        <f t="shared" si="1"/>
        <v>0</v>
      </c>
      <c r="I14" s="863">
        <f t="shared" si="1"/>
        <v>0</v>
      </c>
      <c r="J14" s="863">
        <f t="shared" si="1"/>
        <v>0</v>
      </c>
      <c r="K14" s="863">
        <f t="shared" si="1"/>
        <v>0</v>
      </c>
      <c r="L14" s="863">
        <f t="shared" si="1"/>
        <v>0</v>
      </c>
      <c r="M14" s="863">
        <f t="shared" si="1"/>
        <v>0</v>
      </c>
      <c r="N14" s="863">
        <f t="shared" si="1"/>
        <v>0</v>
      </c>
      <c r="O14" s="863">
        <f t="shared" si="1"/>
        <v>0</v>
      </c>
      <c r="P14" s="863">
        <f t="shared" si="1"/>
        <v>0</v>
      </c>
      <c r="Q14" s="863">
        <f t="shared" si="1"/>
        <v>0</v>
      </c>
      <c r="R14" s="863">
        <f t="shared" si="1"/>
        <v>0</v>
      </c>
      <c r="S14" s="863">
        <f t="shared" si="1"/>
        <v>0</v>
      </c>
      <c r="T14" s="863">
        <f t="shared" si="1"/>
        <v>0</v>
      </c>
    </row>
    <row r="15" spans="1:20" s="651" customFormat="1" ht="33" customHeight="1">
      <c r="A15" s="692">
        <v>1</v>
      </c>
      <c r="B15" s="869" t="s">
        <v>733</v>
      </c>
      <c r="C15" s="865">
        <f>E15+M15</f>
        <v>0</v>
      </c>
      <c r="D15" s="868">
        <f>F15+N15</f>
        <v>0</v>
      </c>
      <c r="E15" s="868"/>
      <c r="F15" s="868"/>
      <c r="G15" s="868"/>
      <c r="H15" s="868"/>
      <c r="I15" s="868"/>
      <c r="J15" s="868"/>
      <c r="K15" s="868"/>
      <c r="L15" s="868"/>
      <c r="M15" s="868"/>
      <c r="N15" s="868"/>
      <c r="O15" s="868"/>
      <c r="P15" s="868"/>
      <c r="Q15" s="868"/>
      <c r="R15" s="868"/>
      <c r="S15" s="868"/>
      <c r="T15" s="868"/>
    </row>
    <row r="16" spans="1:20" s="651" customFormat="1" ht="15.75" customHeight="1">
      <c r="A16" s="692">
        <v>2</v>
      </c>
      <c r="B16" s="599" t="s">
        <v>734</v>
      </c>
      <c r="C16" s="865">
        <f aca="true" t="shared" si="2" ref="C16:D21">E16+M16</f>
        <v>0</v>
      </c>
      <c r="D16" s="868">
        <f t="shared" si="2"/>
        <v>0</v>
      </c>
      <c r="E16" s="868"/>
      <c r="F16" s="868"/>
      <c r="G16" s="868"/>
      <c r="H16" s="868"/>
      <c r="I16" s="868"/>
      <c r="J16" s="868"/>
      <c r="K16" s="868"/>
      <c r="L16" s="868"/>
      <c r="M16" s="868"/>
      <c r="N16" s="868"/>
      <c r="O16" s="868"/>
      <c r="P16" s="868"/>
      <c r="Q16" s="868"/>
      <c r="R16" s="868"/>
      <c r="S16" s="868"/>
      <c r="T16" s="868"/>
    </row>
    <row r="17" spans="1:20" s="651" customFormat="1" ht="15.75" customHeight="1">
      <c r="A17" s="692">
        <v>3</v>
      </c>
      <c r="B17" s="599" t="s">
        <v>735</v>
      </c>
      <c r="C17" s="865">
        <f t="shared" si="2"/>
        <v>0</v>
      </c>
      <c r="D17" s="868">
        <f t="shared" si="2"/>
        <v>0</v>
      </c>
      <c r="E17" s="868"/>
      <c r="F17" s="868"/>
      <c r="G17" s="868"/>
      <c r="H17" s="868"/>
      <c r="I17" s="868"/>
      <c r="J17" s="868"/>
      <c r="K17" s="868"/>
      <c r="L17" s="868"/>
      <c r="M17" s="868"/>
      <c r="N17" s="868"/>
      <c r="O17" s="868"/>
      <c r="P17" s="868"/>
      <c r="Q17" s="868"/>
      <c r="R17" s="868"/>
      <c r="S17" s="868"/>
      <c r="T17" s="868"/>
    </row>
    <row r="18" spans="1:20" s="651" customFormat="1" ht="15.75" customHeight="1">
      <c r="A18" s="692">
        <v>4</v>
      </c>
      <c r="B18" s="599" t="s">
        <v>736</v>
      </c>
      <c r="C18" s="865">
        <f t="shared" si="2"/>
        <v>0</v>
      </c>
      <c r="D18" s="868">
        <f t="shared" si="2"/>
        <v>0</v>
      </c>
      <c r="E18" s="868"/>
      <c r="F18" s="868"/>
      <c r="G18" s="868"/>
      <c r="H18" s="868"/>
      <c r="I18" s="868"/>
      <c r="J18" s="868"/>
      <c r="K18" s="868"/>
      <c r="L18" s="868"/>
      <c r="M18" s="868"/>
      <c r="N18" s="868"/>
      <c r="O18" s="868"/>
      <c r="P18" s="868"/>
      <c r="Q18" s="868"/>
      <c r="R18" s="868"/>
      <c r="S18" s="868"/>
      <c r="T18" s="868"/>
    </row>
    <row r="19" spans="1:20" s="651" customFormat="1" ht="15.75" customHeight="1">
      <c r="A19" s="692">
        <v>5</v>
      </c>
      <c r="B19" s="599" t="s">
        <v>737</v>
      </c>
      <c r="C19" s="865">
        <f t="shared" si="2"/>
        <v>0</v>
      </c>
      <c r="D19" s="868">
        <f t="shared" si="2"/>
        <v>0</v>
      </c>
      <c r="E19" s="868"/>
      <c r="F19" s="868"/>
      <c r="G19" s="868"/>
      <c r="H19" s="868"/>
      <c r="I19" s="868"/>
      <c r="J19" s="868"/>
      <c r="K19" s="868"/>
      <c r="L19" s="868"/>
      <c r="M19" s="868"/>
      <c r="N19" s="868"/>
      <c r="O19" s="868"/>
      <c r="P19" s="868"/>
      <c r="Q19" s="868"/>
      <c r="R19" s="868"/>
      <c r="S19" s="868"/>
      <c r="T19" s="868"/>
    </row>
    <row r="20" spans="1:20" s="651" customFormat="1" ht="15.75" customHeight="1">
      <c r="A20" s="692">
        <v>6</v>
      </c>
      <c r="B20" s="599" t="s">
        <v>738</v>
      </c>
      <c r="C20" s="865">
        <f t="shared" si="2"/>
        <v>0</v>
      </c>
      <c r="D20" s="868">
        <f t="shared" si="2"/>
        <v>0</v>
      </c>
      <c r="E20" s="868"/>
      <c r="F20" s="868"/>
      <c r="G20" s="868"/>
      <c r="H20" s="868"/>
      <c r="I20" s="868"/>
      <c r="J20" s="868"/>
      <c r="K20" s="868"/>
      <c r="L20" s="868"/>
      <c r="M20" s="868"/>
      <c r="N20" s="868"/>
      <c r="O20" s="868"/>
      <c r="P20" s="868"/>
      <c r="Q20" s="868"/>
      <c r="R20" s="868"/>
      <c r="S20" s="868"/>
      <c r="T20" s="868"/>
    </row>
    <row r="21" spans="1:20" s="651" customFormat="1" ht="17.25" customHeight="1">
      <c r="A21" s="692">
        <v>7</v>
      </c>
      <c r="B21" s="599" t="s">
        <v>739</v>
      </c>
      <c r="C21" s="865">
        <f t="shared" si="2"/>
        <v>0</v>
      </c>
      <c r="D21" s="868">
        <f t="shared" si="2"/>
        <v>0</v>
      </c>
      <c r="E21" s="868"/>
      <c r="F21" s="868"/>
      <c r="G21" s="868"/>
      <c r="H21" s="868"/>
      <c r="I21" s="868"/>
      <c r="J21" s="868"/>
      <c r="K21" s="868"/>
      <c r="L21" s="868"/>
      <c r="M21" s="868"/>
      <c r="N21" s="868"/>
      <c r="O21" s="868"/>
      <c r="P21" s="868"/>
      <c r="Q21" s="868"/>
      <c r="R21" s="868"/>
      <c r="S21" s="868"/>
      <c r="T21" s="868"/>
    </row>
    <row r="22" ht="17.25" customHeight="1"/>
    <row r="23" spans="1:20" ht="17.25" customHeight="1">
      <c r="A23" s="657"/>
      <c r="B23" s="1430"/>
      <c r="C23" s="1430"/>
      <c r="D23" s="1430"/>
      <c r="E23" s="1430"/>
      <c r="F23" s="1430"/>
      <c r="G23" s="1430"/>
      <c r="H23" s="728"/>
      <c r="I23" s="728"/>
      <c r="J23" s="789"/>
      <c r="K23" s="728"/>
      <c r="L23" s="1469" t="str">
        <f>'Thong tin'!B8</f>
        <v>Ninh Thuận, ngày  30 tháng 9 năm 2017</v>
      </c>
      <c r="M23" s="1469"/>
      <c r="N23" s="1469"/>
      <c r="O23" s="1469"/>
      <c r="P23" s="1469"/>
      <c r="Q23" s="1469"/>
      <c r="R23" s="1469"/>
      <c r="S23" s="1469"/>
      <c r="T23" s="1469"/>
    </row>
    <row r="24" spans="1:20" ht="17.25" customHeight="1">
      <c r="A24" s="657"/>
      <c r="B24" s="1432" t="s">
        <v>43</v>
      </c>
      <c r="C24" s="1432"/>
      <c r="D24" s="1432"/>
      <c r="E24" s="1432"/>
      <c r="F24" s="1432"/>
      <c r="G24" s="1432"/>
      <c r="H24" s="697"/>
      <c r="I24" s="697"/>
      <c r="J24" s="697"/>
      <c r="K24" s="697"/>
      <c r="L24" s="1424" t="str">
        <f>'Thong tin'!B7</f>
        <v>CỤC TRƯỞNG</v>
      </c>
      <c r="M24" s="1424"/>
      <c r="N24" s="1424"/>
      <c r="O24" s="1424"/>
      <c r="P24" s="1424"/>
      <c r="Q24" s="1424"/>
      <c r="R24" s="1424"/>
      <c r="S24" s="1424"/>
      <c r="T24" s="1424"/>
    </row>
    <row r="25" spans="1:20" s="753" customFormat="1" ht="18.75">
      <c r="A25" s="752"/>
      <c r="B25" s="1423"/>
      <c r="C25" s="1423"/>
      <c r="D25" s="1423"/>
      <c r="E25" s="1423"/>
      <c r="F25" s="1423"/>
      <c r="G25" s="807"/>
      <c r="H25" s="807"/>
      <c r="I25" s="807"/>
      <c r="J25" s="807"/>
      <c r="K25" s="807"/>
      <c r="L25" s="1424"/>
      <c r="M25" s="1424"/>
      <c r="N25" s="1424"/>
      <c r="O25" s="1424"/>
      <c r="P25" s="1424"/>
      <c r="Q25" s="1424"/>
      <c r="R25" s="1424"/>
      <c r="S25" s="1424"/>
      <c r="T25" s="1424"/>
    </row>
    <row r="26" spans="1:20" s="753" customFormat="1" ht="18.75">
      <c r="A26" s="752"/>
      <c r="B26" s="790"/>
      <c r="C26" s="790"/>
      <c r="D26" s="790"/>
      <c r="E26" s="790"/>
      <c r="F26" s="790"/>
      <c r="G26" s="807"/>
      <c r="H26" s="807"/>
      <c r="I26" s="807"/>
      <c r="J26" s="807"/>
      <c r="K26" s="807"/>
      <c r="L26" s="700"/>
      <c r="M26" s="700"/>
      <c r="N26" s="700"/>
      <c r="O26" s="700"/>
      <c r="P26" s="700"/>
      <c r="Q26" s="700"/>
      <c r="R26" s="700"/>
      <c r="S26" s="700"/>
      <c r="T26" s="700"/>
    </row>
    <row r="27" spans="1:20" s="753" customFormat="1" ht="18.75">
      <c r="A27" s="752"/>
      <c r="B27" s="790"/>
      <c r="C27" s="790"/>
      <c r="D27" s="790"/>
      <c r="E27" s="790"/>
      <c r="F27" s="790"/>
      <c r="G27" s="807"/>
      <c r="H27" s="807"/>
      <c r="I27" s="807"/>
      <c r="J27" s="807"/>
      <c r="K27" s="807"/>
      <c r="L27" s="700"/>
      <c r="M27" s="700"/>
      <c r="N27" s="700"/>
      <c r="O27" s="700"/>
      <c r="P27" s="700"/>
      <c r="Q27" s="700"/>
      <c r="R27" s="700"/>
      <c r="S27" s="700"/>
      <c r="T27" s="700"/>
    </row>
    <row r="28" spans="1:20" s="753" customFormat="1" ht="18.75">
      <c r="A28" s="752"/>
      <c r="B28" s="807"/>
      <c r="C28" s="807"/>
      <c r="D28" s="807"/>
      <c r="E28" s="807"/>
      <c r="F28" s="807"/>
      <c r="G28" s="807"/>
      <c r="H28" s="807"/>
      <c r="I28" s="807"/>
      <c r="J28" s="807"/>
      <c r="K28" s="807"/>
      <c r="L28" s="807"/>
      <c r="M28" s="807"/>
      <c r="N28" s="807"/>
      <c r="O28" s="807"/>
      <c r="P28" s="807"/>
      <c r="Q28" s="807"/>
      <c r="R28" s="807"/>
      <c r="S28" s="807"/>
      <c r="T28" s="807"/>
    </row>
    <row r="29" spans="2:20" ht="18">
      <c r="B29" s="789"/>
      <c r="C29" s="789"/>
      <c r="D29" s="789"/>
      <c r="E29" s="789"/>
      <c r="F29" s="789"/>
      <c r="G29" s="789"/>
      <c r="H29" s="789"/>
      <c r="I29" s="789"/>
      <c r="J29" s="789"/>
      <c r="K29" s="789"/>
      <c r="L29" s="789"/>
      <c r="M29" s="789"/>
      <c r="N29" s="789"/>
      <c r="O29" s="789"/>
      <c r="P29" s="789"/>
      <c r="Q29" s="789"/>
      <c r="R29" s="789"/>
      <c r="S29" s="789"/>
      <c r="T29" s="789"/>
    </row>
    <row r="30" spans="2:20" ht="18.75">
      <c r="B30" s="1350" t="str">
        <f>'Thong tin'!B5</f>
        <v>Trần Minh Tuân</v>
      </c>
      <c r="C30" s="1350"/>
      <c r="D30" s="1350"/>
      <c r="E30" s="1350"/>
      <c r="F30" s="1350"/>
      <c r="G30" s="1350"/>
      <c r="H30" s="789"/>
      <c r="I30" s="789"/>
      <c r="J30" s="789"/>
      <c r="K30" s="789"/>
      <c r="L30" s="1350" t="str">
        <f>'Thong tin'!B6</f>
        <v>Trần Văn Hiếu</v>
      </c>
      <c r="M30" s="1350"/>
      <c r="N30" s="1350"/>
      <c r="O30" s="1350"/>
      <c r="P30" s="1350"/>
      <c r="Q30" s="1350"/>
      <c r="R30" s="1350"/>
      <c r="S30" s="1350"/>
      <c r="T30" s="1350"/>
    </row>
    <row r="31" spans="2:20" ht="18.75">
      <c r="B31" s="659"/>
      <c r="C31" s="659"/>
      <c r="D31" s="659"/>
      <c r="E31" s="659"/>
      <c r="F31" s="659"/>
      <c r="G31" s="659"/>
      <c r="H31" s="746"/>
      <c r="I31" s="659"/>
      <c r="J31" s="659"/>
      <c r="K31" s="659"/>
      <c r="L31" s="659"/>
      <c r="M31" s="659"/>
      <c r="N31" s="659"/>
      <c r="O31" s="659"/>
      <c r="P31" s="659"/>
      <c r="Q31" s="659"/>
      <c r="R31" s="659"/>
      <c r="S31" s="659"/>
      <c r="T31" s="659"/>
    </row>
    <row r="32" spans="2:20" ht="18">
      <c r="B32" s="659"/>
      <c r="C32" s="659"/>
      <c r="D32" s="659"/>
      <c r="E32" s="659"/>
      <c r="F32" s="659"/>
      <c r="G32" s="659"/>
      <c r="H32" s="659"/>
      <c r="I32" s="659"/>
      <c r="J32" s="659"/>
      <c r="K32" s="659"/>
      <c r="L32" s="659"/>
      <c r="M32" s="659"/>
      <c r="N32" s="659"/>
      <c r="O32" s="659"/>
      <c r="P32" s="659"/>
      <c r="Q32" s="659"/>
      <c r="R32" s="659"/>
      <c r="S32" s="659"/>
      <c r="T32" s="659"/>
    </row>
  </sheetData>
  <sheetProtection/>
  <mergeCells count="35">
    <mergeCell ref="E9:E10"/>
    <mergeCell ref="F9:F10"/>
    <mergeCell ref="I9:J9"/>
    <mergeCell ref="K9:L9"/>
    <mergeCell ref="M9:M10"/>
    <mergeCell ref="N9:N10"/>
    <mergeCell ref="G9:H9"/>
    <mergeCell ref="E1:O3"/>
    <mergeCell ref="E4:O4"/>
    <mergeCell ref="G8:L8"/>
    <mergeCell ref="M8:N8"/>
    <mergeCell ref="O8:T8"/>
    <mergeCell ref="E7:L7"/>
    <mergeCell ref="M7:T7"/>
    <mergeCell ref="E8:F8"/>
    <mergeCell ref="A1:D1"/>
    <mergeCell ref="F5:O5"/>
    <mergeCell ref="A11:B11"/>
    <mergeCell ref="A12:B12"/>
    <mergeCell ref="B23:G23"/>
    <mergeCell ref="L23:T23"/>
    <mergeCell ref="A6:B10"/>
    <mergeCell ref="C6:D6"/>
    <mergeCell ref="E6:T6"/>
    <mergeCell ref="O9:P9"/>
    <mergeCell ref="C7:C10"/>
    <mergeCell ref="D7:D10"/>
    <mergeCell ref="B30:G30"/>
    <mergeCell ref="L30:T30"/>
    <mergeCell ref="B24:G24"/>
    <mergeCell ref="L24:T24"/>
    <mergeCell ref="B25:F25"/>
    <mergeCell ref="L25:T25"/>
    <mergeCell ref="S9:T9"/>
    <mergeCell ref="Q9:R9"/>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6"/>
  <sheetViews>
    <sheetView view="pageBreakPreview" zoomScaleSheetLayoutView="100" zoomScalePageLayoutView="0" workbookViewId="0" topLeftCell="A4">
      <selection activeCell="I19" sqref="I19"/>
    </sheetView>
  </sheetViews>
  <sheetFormatPr defaultColWidth="9.00390625" defaultRowHeight="15.75"/>
  <cols>
    <col min="1" max="1" width="3.75390625" style="763" customWidth="1"/>
    <col min="2" max="2" width="23.625" style="755" customWidth="1"/>
    <col min="3" max="3" width="9.25390625" style="755" customWidth="1"/>
    <col min="4" max="4" width="15.375" style="755" customWidth="1"/>
    <col min="5" max="5" width="8.375" style="755" customWidth="1"/>
    <col min="6" max="6" width="10.75390625" style="755" customWidth="1"/>
    <col min="7" max="7" width="8.25390625" style="755" customWidth="1"/>
    <col min="8" max="8" width="9.875" style="755" customWidth="1"/>
    <col min="9" max="9" width="9.00390625" style="755" customWidth="1"/>
    <col min="10" max="10" width="12.25390625" style="755" customWidth="1"/>
    <col min="11" max="11" width="9.25390625" style="755" customWidth="1"/>
    <col min="12" max="12" width="11.50390625" style="755" customWidth="1"/>
    <col min="13" max="16384" width="9.00390625" style="755" customWidth="1"/>
  </cols>
  <sheetData>
    <row r="1" spans="1:12" ht="20.25" customHeight="1">
      <c r="A1" s="835" t="s">
        <v>324</v>
      </c>
      <c r="B1" s="835"/>
      <c r="C1" s="835"/>
      <c r="D1" s="1514" t="s">
        <v>451</v>
      </c>
      <c r="E1" s="1514"/>
      <c r="F1" s="1514"/>
      <c r="G1" s="1514"/>
      <c r="H1" s="1514"/>
      <c r="I1" s="1514"/>
      <c r="J1" s="675" t="s">
        <v>452</v>
      </c>
      <c r="K1" s="754"/>
      <c r="L1" s="754"/>
    </row>
    <row r="2" spans="1:12" ht="18.75" customHeight="1">
      <c r="A2" s="829" t="s">
        <v>344</v>
      </c>
      <c r="B2" s="833"/>
      <c r="C2" s="833"/>
      <c r="D2" s="1565" t="s">
        <v>325</v>
      </c>
      <c r="E2" s="1565"/>
      <c r="F2" s="1565"/>
      <c r="G2" s="1565"/>
      <c r="H2" s="1565"/>
      <c r="I2" s="1565"/>
      <c r="J2" s="1541" t="str">
        <f>'Thong tin'!B4</f>
        <v>CTHADS tỉnh Ninh Thuận</v>
      </c>
      <c r="K2" s="1541"/>
      <c r="L2" s="1541"/>
    </row>
    <row r="3" spans="1:12" ht="17.25">
      <c r="A3" s="834" t="s">
        <v>345</v>
      </c>
      <c r="B3" s="834"/>
      <c r="C3" s="834"/>
      <c r="D3" s="1437" t="str">
        <f>'Thong tin'!B3</f>
        <v>12 tháng / năm 2017</v>
      </c>
      <c r="E3" s="1438"/>
      <c r="F3" s="1438"/>
      <c r="G3" s="1438"/>
      <c r="H3" s="1438"/>
      <c r="I3" s="1438"/>
      <c r="J3" s="678" t="s">
        <v>470</v>
      </c>
      <c r="K3" s="678"/>
      <c r="L3" s="678"/>
    </row>
    <row r="4" spans="1:12" ht="15.75">
      <c r="A4" s="836" t="s">
        <v>682</v>
      </c>
      <c r="B4" s="836"/>
      <c r="C4" s="836"/>
      <c r="D4" s="1555"/>
      <c r="E4" s="1555"/>
      <c r="F4" s="1555"/>
      <c r="G4" s="1555"/>
      <c r="H4" s="1555"/>
      <c r="I4" s="1555"/>
      <c r="J4" s="1463" t="s">
        <v>412</v>
      </c>
      <c r="K4" s="1463"/>
      <c r="L4" s="1463"/>
    </row>
    <row r="5" spans="1:12" ht="15.75">
      <c r="A5" s="756"/>
      <c r="B5" s="756"/>
      <c r="C5" s="757"/>
      <c r="D5" s="757"/>
      <c r="E5" s="677"/>
      <c r="J5" s="758" t="s">
        <v>456</v>
      </c>
      <c r="K5" s="724"/>
      <c r="L5" s="724"/>
    </row>
    <row r="6" spans="1:12" ht="24.75" customHeight="1">
      <c r="A6" s="1558" t="s">
        <v>72</v>
      </c>
      <c r="B6" s="1559"/>
      <c r="C6" s="1564" t="s">
        <v>457</v>
      </c>
      <c r="D6" s="1564"/>
      <c r="E6" s="1564"/>
      <c r="F6" s="1564"/>
      <c r="G6" s="1564"/>
      <c r="H6" s="1564"/>
      <c r="I6" s="1564" t="s">
        <v>326</v>
      </c>
      <c r="J6" s="1564"/>
      <c r="K6" s="1564"/>
      <c r="L6" s="1564"/>
    </row>
    <row r="7" spans="1:12" ht="17.25" customHeight="1">
      <c r="A7" s="1560"/>
      <c r="B7" s="1561"/>
      <c r="C7" s="1564" t="s">
        <v>38</v>
      </c>
      <c r="D7" s="1564"/>
      <c r="E7" s="1564" t="s">
        <v>7</v>
      </c>
      <c r="F7" s="1564"/>
      <c r="G7" s="1564"/>
      <c r="H7" s="1564"/>
      <c r="I7" s="1564" t="s">
        <v>327</v>
      </c>
      <c r="J7" s="1564"/>
      <c r="K7" s="1564" t="s">
        <v>328</v>
      </c>
      <c r="L7" s="1564"/>
    </row>
    <row r="8" spans="1:12" ht="31.5" customHeight="1">
      <c r="A8" s="1560"/>
      <c r="B8" s="1561"/>
      <c r="C8" s="1564"/>
      <c r="D8" s="1564"/>
      <c r="E8" s="1564" t="s">
        <v>329</v>
      </c>
      <c r="F8" s="1564"/>
      <c r="G8" s="1564" t="s">
        <v>330</v>
      </c>
      <c r="H8" s="1564"/>
      <c r="I8" s="1564"/>
      <c r="J8" s="1564"/>
      <c r="K8" s="1564"/>
      <c r="L8" s="1564"/>
    </row>
    <row r="9" spans="1:12" ht="24.75" customHeight="1">
      <c r="A9" s="1562"/>
      <c r="B9" s="1563"/>
      <c r="C9" s="759" t="s">
        <v>331</v>
      </c>
      <c r="D9" s="759" t="s">
        <v>10</v>
      </c>
      <c r="E9" s="759" t="s">
        <v>3</v>
      </c>
      <c r="F9" s="759" t="s">
        <v>332</v>
      </c>
      <c r="G9" s="759" t="s">
        <v>3</v>
      </c>
      <c r="H9" s="759" t="s">
        <v>332</v>
      </c>
      <c r="I9" s="759" t="s">
        <v>3</v>
      </c>
      <c r="J9" s="759" t="s">
        <v>332</v>
      </c>
      <c r="K9" s="759" t="s">
        <v>3</v>
      </c>
      <c r="L9" s="759" t="s">
        <v>332</v>
      </c>
    </row>
    <row r="10" spans="1:12" s="761" customFormat="1" ht="15.75">
      <c r="A10" s="1493" t="s">
        <v>6</v>
      </c>
      <c r="B10" s="1494"/>
      <c r="C10" s="760">
        <v>1</v>
      </c>
      <c r="D10" s="760">
        <v>2</v>
      </c>
      <c r="E10" s="760">
        <v>3</v>
      </c>
      <c r="F10" s="760">
        <v>4</v>
      </c>
      <c r="G10" s="760">
        <v>5</v>
      </c>
      <c r="H10" s="760">
        <v>6</v>
      </c>
      <c r="I10" s="760">
        <v>7</v>
      </c>
      <c r="J10" s="760">
        <v>8</v>
      </c>
      <c r="K10" s="760">
        <v>9</v>
      </c>
      <c r="L10" s="760">
        <v>10</v>
      </c>
    </row>
    <row r="11" spans="1:12" s="761" customFormat="1" ht="17.25" customHeight="1">
      <c r="A11" s="1489" t="s">
        <v>37</v>
      </c>
      <c r="B11" s="1490"/>
      <c r="C11" s="876">
        <f>IF(C12+C13=E11+G11,C12+C13,"Kiểm tra lại")</f>
        <v>0</v>
      </c>
      <c r="D11" s="876">
        <f>IF(D12+D13=F11+H11,D12+D13,"Kiểm tra lại")</f>
        <v>0</v>
      </c>
      <c r="E11" s="876">
        <f aca="true" t="shared" si="0" ref="E11:L11">E12+E13</f>
        <v>0</v>
      </c>
      <c r="F11" s="876">
        <f t="shared" si="0"/>
        <v>0</v>
      </c>
      <c r="G11" s="876">
        <f t="shared" si="0"/>
        <v>0</v>
      </c>
      <c r="H11" s="876">
        <f t="shared" si="0"/>
        <v>0</v>
      </c>
      <c r="I11" s="876">
        <f t="shared" si="0"/>
        <v>0</v>
      </c>
      <c r="J11" s="876">
        <f t="shared" si="0"/>
        <v>0</v>
      </c>
      <c r="K11" s="876">
        <f t="shared" si="0"/>
        <v>0</v>
      </c>
      <c r="L11" s="876">
        <f t="shared" si="0"/>
        <v>0</v>
      </c>
    </row>
    <row r="12" spans="1:12" s="762" customFormat="1" ht="17.25" customHeight="1">
      <c r="A12" s="689" t="s">
        <v>0</v>
      </c>
      <c r="B12" s="690" t="s">
        <v>98</v>
      </c>
      <c r="C12" s="877">
        <f>E12+G12</f>
        <v>0</v>
      </c>
      <c r="D12" s="878">
        <f>F12+H12</f>
        <v>0</v>
      </c>
      <c r="E12" s="878"/>
      <c r="F12" s="878"/>
      <c r="G12" s="878"/>
      <c r="H12" s="878"/>
      <c r="I12" s="878"/>
      <c r="J12" s="878"/>
      <c r="K12" s="878"/>
      <c r="L12" s="878"/>
    </row>
    <row r="13" spans="1:12" s="762" customFormat="1" ht="17.25" customHeight="1">
      <c r="A13" s="691" t="s">
        <v>1</v>
      </c>
      <c r="B13" s="690" t="s">
        <v>19</v>
      </c>
      <c r="C13" s="879">
        <f>SUM(C14:C20)</f>
        <v>0</v>
      </c>
      <c r="D13" s="879">
        <f aca="true" t="shared" si="1" ref="D13:L13">SUM(D14:D20)</f>
        <v>0</v>
      </c>
      <c r="E13" s="879">
        <f t="shared" si="1"/>
        <v>0</v>
      </c>
      <c r="F13" s="879">
        <f t="shared" si="1"/>
        <v>0</v>
      </c>
      <c r="G13" s="879">
        <f t="shared" si="1"/>
        <v>0</v>
      </c>
      <c r="H13" s="879">
        <f t="shared" si="1"/>
        <v>0</v>
      </c>
      <c r="I13" s="879">
        <f t="shared" si="1"/>
        <v>0</v>
      </c>
      <c r="J13" s="879">
        <f t="shared" si="1"/>
        <v>0</v>
      </c>
      <c r="K13" s="879">
        <f t="shared" si="1"/>
        <v>0</v>
      </c>
      <c r="L13" s="879">
        <f t="shared" si="1"/>
        <v>0</v>
      </c>
    </row>
    <row r="14" spans="1:12" s="762" customFormat="1" ht="32.25" customHeight="1">
      <c r="A14" s="692">
        <v>1</v>
      </c>
      <c r="B14" s="869" t="s">
        <v>733</v>
      </c>
      <c r="C14" s="877">
        <f>E14+G14</f>
        <v>0</v>
      </c>
      <c r="D14" s="878">
        <f>F14+H14</f>
        <v>0</v>
      </c>
      <c r="E14" s="878"/>
      <c r="F14" s="878"/>
      <c r="G14" s="878"/>
      <c r="H14" s="878"/>
      <c r="I14" s="878"/>
      <c r="J14" s="878"/>
      <c r="K14" s="878"/>
      <c r="L14" s="878"/>
    </row>
    <row r="15" spans="1:12" s="762" customFormat="1" ht="17.25" customHeight="1">
      <c r="A15" s="692">
        <v>2</v>
      </c>
      <c r="B15" s="599" t="s">
        <v>734</v>
      </c>
      <c r="C15" s="877">
        <f aca="true" t="shared" si="2" ref="C15:D20">E15+G15</f>
        <v>0</v>
      </c>
      <c r="D15" s="878">
        <f t="shared" si="2"/>
        <v>0</v>
      </c>
      <c r="E15" s="878">
        <v>0</v>
      </c>
      <c r="F15" s="878">
        <v>0</v>
      </c>
      <c r="G15" s="878">
        <v>0</v>
      </c>
      <c r="H15" s="878">
        <v>0</v>
      </c>
      <c r="I15" s="878">
        <v>0</v>
      </c>
      <c r="J15" s="878">
        <v>0</v>
      </c>
      <c r="K15" s="878">
        <v>0</v>
      </c>
      <c r="L15" s="878">
        <v>0</v>
      </c>
    </row>
    <row r="16" spans="1:12" s="762" customFormat="1" ht="17.25" customHeight="1">
      <c r="A16" s="692">
        <v>3</v>
      </c>
      <c r="B16" s="599" t="s">
        <v>735</v>
      </c>
      <c r="C16" s="877">
        <f t="shared" si="2"/>
        <v>0</v>
      </c>
      <c r="D16" s="878">
        <f t="shared" si="2"/>
        <v>0</v>
      </c>
      <c r="E16" s="878"/>
      <c r="F16" s="878"/>
      <c r="G16" s="878"/>
      <c r="H16" s="878"/>
      <c r="I16" s="878"/>
      <c r="J16" s="878"/>
      <c r="K16" s="878"/>
      <c r="L16" s="878"/>
    </row>
    <row r="17" spans="1:12" s="762" customFormat="1" ht="17.25" customHeight="1">
      <c r="A17" s="692">
        <v>4</v>
      </c>
      <c r="B17" s="599" t="s">
        <v>736</v>
      </c>
      <c r="C17" s="877">
        <f t="shared" si="2"/>
        <v>0</v>
      </c>
      <c r="D17" s="878">
        <f t="shared" si="2"/>
        <v>0</v>
      </c>
      <c r="E17" s="878"/>
      <c r="F17" s="878"/>
      <c r="G17" s="878"/>
      <c r="H17" s="878"/>
      <c r="I17" s="878"/>
      <c r="J17" s="878"/>
      <c r="K17" s="878"/>
      <c r="L17" s="878"/>
    </row>
    <row r="18" spans="1:12" s="762" customFormat="1" ht="17.25" customHeight="1">
      <c r="A18" s="692">
        <v>5</v>
      </c>
      <c r="B18" s="599" t="s">
        <v>737</v>
      </c>
      <c r="C18" s="877">
        <f t="shared" si="2"/>
        <v>0</v>
      </c>
      <c r="D18" s="878">
        <f t="shared" si="2"/>
        <v>0</v>
      </c>
      <c r="E18" s="878"/>
      <c r="F18" s="878"/>
      <c r="G18" s="878"/>
      <c r="H18" s="878"/>
      <c r="I18" s="878"/>
      <c r="J18" s="878"/>
      <c r="K18" s="878"/>
      <c r="L18" s="878"/>
    </row>
    <row r="19" spans="1:12" s="762" customFormat="1" ht="17.25" customHeight="1">
      <c r="A19" s="692">
        <v>6</v>
      </c>
      <c r="B19" s="599" t="s">
        <v>738</v>
      </c>
      <c r="C19" s="877">
        <f t="shared" si="2"/>
        <v>0</v>
      </c>
      <c r="D19" s="878">
        <f t="shared" si="2"/>
        <v>0</v>
      </c>
      <c r="E19" s="878"/>
      <c r="F19" s="878"/>
      <c r="G19" s="878"/>
      <c r="H19" s="878"/>
      <c r="I19" s="878"/>
      <c r="J19" s="878"/>
      <c r="K19" s="878"/>
      <c r="L19" s="878"/>
    </row>
    <row r="20" spans="1:12" s="762" customFormat="1" ht="17.25" customHeight="1">
      <c r="A20" s="692">
        <v>7</v>
      </c>
      <c r="B20" s="599" t="s">
        <v>739</v>
      </c>
      <c r="C20" s="877">
        <f t="shared" si="2"/>
        <v>0</v>
      </c>
      <c r="D20" s="878">
        <f t="shared" si="2"/>
        <v>0</v>
      </c>
      <c r="E20" s="878"/>
      <c r="F20" s="878"/>
      <c r="G20" s="878"/>
      <c r="H20" s="878"/>
      <c r="I20" s="878"/>
      <c r="J20" s="878"/>
      <c r="K20" s="878"/>
      <c r="L20" s="878"/>
    </row>
    <row r="21" spans="2:12" ht="18" customHeight="1">
      <c r="B21" s="808"/>
      <c r="C21" s="808"/>
      <c r="D21" s="808"/>
      <c r="E21" s="808"/>
      <c r="F21" s="808"/>
      <c r="G21" s="808"/>
      <c r="H21" s="808"/>
      <c r="I21" s="808"/>
      <c r="J21" s="808"/>
      <c r="K21" s="808"/>
      <c r="L21" s="808"/>
    </row>
    <row r="22" spans="1:12" s="676" customFormat="1" ht="18" customHeight="1">
      <c r="A22" s="693"/>
      <c r="B22" s="1430"/>
      <c r="C22" s="1430"/>
      <c r="D22" s="1430"/>
      <c r="E22" s="809"/>
      <c r="F22" s="728"/>
      <c r="G22" s="728"/>
      <c r="H22" s="1469" t="str">
        <f>'Thong tin'!B8</f>
        <v>Ninh Thuận, ngày  30 tháng 9 năm 2017</v>
      </c>
      <c r="I22" s="1469"/>
      <c r="J22" s="1469"/>
      <c r="K22" s="1469"/>
      <c r="L22" s="1469"/>
    </row>
    <row r="23" spans="1:12" s="676" customFormat="1" ht="19.5" customHeight="1">
      <c r="A23" s="693"/>
      <c r="B23" s="1432" t="s">
        <v>333</v>
      </c>
      <c r="C23" s="1432"/>
      <c r="D23" s="1432"/>
      <c r="E23" s="809"/>
      <c r="F23" s="697"/>
      <c r="G23" s="697"/>
      <c r="H23" s="1424" t="str">
        <f>'Thong tin'!B7</f>
        <v>CỤC TRƯỞNG</v>
      </c>
      <c r="I23" s="1424"/>
      <c r="J23" s="1424"/>
      <c r="K23" s="1424"/>
      <c r="L23" s="1424"/>
    </row>
    <row r="24" spans="1:12" s="676" customFormat="1" ht="15" customHeight="1">
      <c r="A24" s="693"/>
      <c r="B24" s="1554"/>
      <c r="C24" s="1554"/>
      <c r="D24" s="1554"/>
      <c r="E24" s="809"/>
      <c r="F24" s="697"/>
      <c r="G24" s="697"/>
      <c r="H24" s="1424"/>
      <c r="I24" s="1424"/>
      <c r="J24" s="1424"/>
      <c r="K24" s="1424"/>
      <c r="L24" s="1424"/>
    </row>
    <row r="25" spans="1:12" s="676" customFormat="1" ht="15" customHeight="1">
      <c r="A25" s="693"/>
      <c r="B25" s="699"/>
      <c r="C25" s="699"/>
      <c r="D25" s="809"/>
      <c r="E25" s="809"/>
      <c r="F25" s="697"/>
      <c r="G25" s="697"/>
      <c r="H25" s="700"/>
      <c r="I25" s="700"/>
      <c r="J25" s="700"/>
      <c r="K25" s="700"/>
      <c r="L25" s="700"/>
    </row>
    <row r="26" spans="1:12" s="676" customFormat="1" ht="15" customHeight="1">
      <c r="A26" s="693"/>
      <c r="B26" s="699"/>
      <c r="C26" s="699"/>
      <c r="D26" s="809"/>
      <c r="E26" s="809"/>
      <c r="F26" s="697"/>
      <c r="G26" s="697"/>
      <c r="H26" s="700"/>
      <c r="I26" s="700"/>
      <c r="J26" s="700"/>
      <c r="K26" s="700"/>
      <c r="L26" s="700"/>
    </row>
    <row r="27" spans="2:12" ht="19.5">
      <c r="B27" s="1556"/>
      <c r="C27" s="1556"/>
      <c r="D27" s="1556"/>
      <c r="E27" s="807"/>
      <c r="F27" s="807"/>
      <c r="G27" s="807"/>
      <c r="H27" s="807"/>
      <c r="I27" s="807"/>
      <c r="J27" s="810"/>
      <c r="K27" s="807"/>
      <c r="L27" s="807"/>
    </row>
    <row r="28" spans="2:12" ht="18.75">
      <c r="B28" s="807"/>
      <c r="C28" s="807"/>
      <c r="D28" s="807"/>
      <c r="E28" s="807"/>
      <c r="F28" s="807"/>
      <c r="G28" s="807"/>
      <c r="H28" s="807"/>
      <c r="I28" s="807"/>
      <c r="J28" s="807"/>
      <c r="K28" s="807"/>
      <c r="L28" s="807"/>
    </row>
    <row r="29" spans="2:12" ht="18.75">
      <c r="B29" s="807"/>
      <c r="C29" s="807"/>
      <c r="D29" s="807"/>
      <c r="E29" s="807"/>
      <c r="F29" s="807"/>
      <c r="G29" s="807"/>
      <c r="H29" s="807"/>
      <c r="I29" s="807"/>
      <c r="J29" s="807"/>
      <c r="K29" s="807"/>
      <c r="L29" s="807"/>
    </row>
    <row r="30" spans="1:12" s="661" customFormat="1" ht="18.75" hidden="1">
      <c r="A30" s="722" t="s">
        <v>47</v>
      </c>
      <c r="B30" s="791"/>
      <c r="C30" s="791"/>
      <c r="D30" s="791"/>
      <c r="E30" s="791"/>
      <c r="F30" s="791"/>
      <c r="G30" s="791"/>
      <c r="H30" s="791"/>
      <c r="I30" s="791"/>
      <c r="J30" s="791"/>
      <c r="K30" s="791"/>
      <c r="L30" s="791"/>
    </row>
    <row r="31" spans="1:12" s="661" customFormat="1" ht="15" customHeight="1" hidden="1">
      <c r="A31" s="666"/>
      <c r="B31" s="1557" t="s">
        <v>334</v>
      </c>
      <c r="C31" s="1557"/>
      <c r="D31" s="1557"/>
      <c r="E31" s="1557"/>
      <c r="F31" s="1557"/>
      <c r="G31" s="1557"/>
      <c r="H31" s="1557"/>
      <c r="I31" s="1557"/>
      <c r="J31" s="1557"/>
      <c r="K31" s="811"/>
      <c r="L31" s="694"/>
    </row>
    <row r="32" spans="2:12" s="661" customFormat="1" ht="18.75" hidden="1">
      <c r="B32" s="796" t="s">
        <v>335</v>
      </c>
      <c r="C32" s="791"/>
      <c r="D32" s="791"/>
      <c r="E32" s="791"/>
      <c r="F32" s="791"/>
      <c r="G32" s="791"/>
      <c r="H32" s="791"/>
      <c r="I32" s="791"/>
      <c r="J32" s="791"/>
      <c r="K32" s="791"/>
      <c r="L32" s="791"/>
    </row>
    <row r="33" spans="2:12" ht="18.75" hidden="1">
      <c r="B33" s="796" t="s">
        <v>336</v>
      </c>
      <c r="C33" s="807"/>
      <c r="D33" s="807"/>
      <c r="E33" s="807"/>
      <c r="F33" s="807"/>
      <c r="G33" s="807"/>
      <c r="H33" s="807"/>
      <c r="I33" s="807"/>
      <c r="J33" s="807"/>
      <c r="K33" s="807"/>
      <c r="L33" s="807"/>
    </row>
    <row r="34" spans="2:12" ht="18.75" hidden="1">
      <c r="B34" s="807"/>
      <c r="C34" s="807"/>
      <c r="D34" s="807"/>
      <c r="E34" s="807"/>
      <c r="F34" s="807"/>
      <c r="G34" s="807"/>
      <c r="H34" s="807"/>
      <c r="I34" s="807"/>
      <c r="J34" s="807"/>
      <c r="K34" s="807"/>
      <c r="L34" s="807"/>
    </row>
    <row r="35" spans="2:12" ht="18.75">
      <c r="B35" s="1350" t="str">
        <f>'Thong tin'!B5</f>
        <v>Trần Minh Tuân</v>
      </c>
      <c r="C35" s="1350"/>
      <c r="D35" s="1350"/>
      <c r="E35" s="799"/>
      <c r="F35" s="799"/>
      <c r="G35" s="789"/>
      <c r="H35" s="1350" t="str">
        <f>'Thong tin'!B6</f>
        <v>Trần Văn Hiếu</v>
      </c>
      <c r="I35" s="1350"/>
      <c r="J35" s="1350"/>
      <c r="K35" s="1350"/>
      <c r="L35" s="1350"/>
    </row>
    <row r="36" spans="2:12" ht="18.75">
      <c r="B36" s="764"/>
      <c r="C36" s="764"/>
      <c r="D36" s="764"/>
      <c r="E36" s="764"/>
      <c r="F36" s="764"/>
      <c r="G36" s="764"/>
      <c r="H36" s="764"/>
      <c r="I36" s="764"/>
      <c r="J36" s="764"/>
      <c r="K36" s="764"/>
      <c r="L36" s="764"/>
    </row>
  </sheetData>
  <sheetProtection/>
  <mergeCells count="27">
    <mergeCell ref="D1:I1"/>
    <mergeCell ref="D2:I2"/>
    <mergeCell ref="J2:L2"/>
    <mergeCell ref="D3:I3"/>
    <mergeCell ref="C7:D8"/>
    <mergeCell ref="E7:H7"/>
    <mergeCell ref="I7:J8"/>
    <mergeCell ref="K7:L8"/>
    <mergeCell ref="E8:F8"/>
    <mergeCell ref="G8:H8"/>
    <mergeCell ref="A10:B10"/>
    <mergeCell ref="A11:B11"/>
    <mergeCell ref="D4:I4"/>
    <mergeCell ref="B27:D27"/>
    <mergeCell ref="B31:J31"/>
    <mergeCell ref="J4:L4"/>
    <mergeCell ref="A6:B9"/>
    <mergeCell ref="C6:H6"/>
    <mergeCell ref="I6:L6"/>
    <mergeCell ref="B35:D35"/>
    <mergeCell ref="H35:L35"/>
    <mergeCell ref="B22:D22"/>
    <mergeCell ref="H22:L22"/>
    <mergeCell ref="B23:D23"/>
    <mergeCell ref="H23:L23"/>
    <mergeCell ref="B24:D24"/>
    <mergeCell ref="H24:L24"/>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28"/>
  <sheetViews>
    <sheetView view="pageBreakPreview" zoomScaleSheetLayoutView="100" zoomScalePageLayoutView="0" workbookViewId="0" topLeftCell="A4">
      <selection activeCell="F25" sqref="F25"/>
    </sheetView>
  </sheetViews>
  <sheetFormatPr defaultColWidth="9.00390625" defaultRowHeight="15.75"/>
  <cols>
    <col min="1" max="1" width="4.25390625" style="676" customWidth="1"/>
    <col min="2" max="2" width="27.875" style="676" customWidth="1"/>
    <col min="3" max="3" width="12.25390625" style="676" customWidth="1"/>
    <col min="4" max="5" width="11.00390625" style="676" customWidth="1"/>
    <col min="6" max="6" width="12.75390625" style="676" customWidth="1"/>
    <col min="7" max="7" width="11.50390625" style="676" customWidth="1"/>
    <col min="8" max="8" width="11.00390625" style="676" customWidth="1"/>
    <col min="9" max="9" width="11.875" style="676" customWidth="1"/>
    <col min="10" max="10" width="13.875" style="676" customWidth="1"/>
    <col min="11" max="16384" width="9.00390625" style="676" customWidth="1"/>
  </cols>
  <sheetData>
    <row r="1" spans="1:10" ht="16.5" customHeight="1">
      <c r="A1" s="1581" t="s">
        <v>641</v>
      </c>
      <c r="B1" s="1581"/>
      <c r="C1" s="1586" t="s">
        <v>642</v>
      </c>
      <c r="D1" s="1586"/>
      <c r="E1" s="1586"/>
      <c r="F1" s="1586"/>
      <c r="G1" s="1586"/>
      <c r="H1" s="1586"/>
      <c r="I1" s="1582" t="s">
        <v>676</v>
      </c>
      <c r="J1" s="1541"/>
    </row>
    <row r="2" spans="1:10" ht="15" customHeight="1">
      <c r="A2" s="829" t="s">
        <v>344</v>
      </c>
      <c r="B2" s="830"/>
      <c r="C2" s="1586"/>
      <c r="D2" s="1586"/>
      <c r="E2" s="1586"/>
      <c r="F2" s="1586"/>
      <c r="G2" s="1586"/>
      <c r="H2" s="1586"/>
      <c r="I2" s="755" t="str">
        <f>'Thong tin'!B4</f>
        <v>CTHADS tỉnh Ninh Thuận</v>
      </c>
      <c r="J2" s="755"/>
    </row>
    <row r="3" spans="1:10" ht="15" customHeight="1">
      <c r="A3" s="829" t="s">
        <v>345</v>
      </c>
      <c r="B3" s="829"/>
      <c r="C3" s="1583" t="str">
        <f>'Thong tin'!B3</f>
        <v>12 tháng / năm 2017</v>
      </c>
      <c r="D3" s="1584"/>
      <c r="E3" s="1584"/>
      <c r="F3" s="1584"/>
      <c r="G3" s="1584"/>
      <c r="H3" s="1584"/>
      <c r="I3" s="1585" t="s">
        <v>643</v>
      </c>
      <c r="J3" s="1585"/>
    </row>
    <row r="4" spans="1:9" ht="15" customHeight="1">
      <c r="A4" s="1580" t="s">
        <v>684</v>
      </c>
      <c r="B4" s="1580"/>
      <c r="C4" s="1587"/>
      <c r="D4" s="1587"/>
      <c r="E4" s="1587"/>
      <c r="F4" s="1587"/>
      <c r="G4" s="1587"/>
      <c r="H4" s="1587"/>
      <c r="I4" s="755" t="s">
        <v>412</v>
      </c>
    </row>
    <row r="5" spans="1:10" ht="15" customHeight="1" thickBot="1">
      <c r="A5" s="1571"/>
      <c r="B5" s="1571"/>
      <c r="C5" s="765"/>
      <c r="D5" s="765"/>
      <c r="E5" s="765"/>
      <c r="F5" s="765"/>
      <c r="G5" s="765"/>
      <c r="H5" s="766"/>
      <c r="I5" s="1572" t="s">
        <v>644</v>
      </c>
      <c r="J5" s="1572"/>
    </row>
    <row r="6" spans="1:10" ht="30" customHeight="1" thickTop="1">
      <c r="A6" s="1573" t="s">
        <v>72</v>
      </c>
      <c r="B6" s="1574"/>
      <c r="C6" s="1577" t="s">
        <v>645</v>
      </c>
      <c r="D6" s="1577"/>
      <c r="E6" s="1577"/>
      <c r="F6" s="1577" t="s">
        <v>646</v>
      </c>
      <c r="G6" s="1577"/>
      <c r="H6" s="1577"/>
      <c r="I6" s="1577"/>
      <c r="J6" s="1578" t="s">
        <v>647</v>
      </c>
    </row>
    <row r="7" spans="1:10" ht="24" customHeight="1">
      <c r="A7" s="1575"/>
      <c r="B7" s="1576"/>
      <c r="C7" s="1566" t="s">
        <v>227</v>
      </c>
      <c r="D7" s="1566" t="s">
        <v>7</v>
      </c>
      <c r="E7" s="1566"/>
      <c r="F7" s="1566" t="s">
        <v>648</v>
      </c>
      <c r="G7" s="1566"/>
      <c r="H7" s="1566"/>
      <c r="I7" s="1566" t="s">
        <v>649</v>
      </c>
      <c r="J7" s="1579"/>
    </row>
    <row r="8" spans="1:10" ht="24" customHeight="1">
      <c r="A8" s="1575"/>
      <c r="B8" s="1576"/>
      <c r="C8" s="1566"/>
      <c r="D8" s="1566" t="s">
        <v>650</v>
      </c>
      <c r="E8" s="1566" t="s">
        <v>651</v>
      </c>
      <c r="F8" s="1566" t="s">
        <v>37</v>
      </c>
      <c r="G8" s="1566" t="s">
        <v>7</v>
      </c>
      <c r="H8" s="1566"/>
      <c r="I8" s="1566"/>
      <c r="J8" s="1579"/>
    </row>
    <row r="9" spans="1:10" ht="45.75" customHeight="1">
      <c r="A9" s="1575"/>
      <c r="B9" s="1576"/>
      <c r="C9" s="1566"/>
      <c r="D9" s="1567"/>
      <c r="E9" s="1566"/>
      <c r="F9" s="1566"/>
      <c r="G9" s="767" t="s">
        <v>652</v>
      </c>
      <c r="H9" s="767" t="s">
        <v>653</v>
      </c>
      <c r="I9" s="1566"/>
      <c r="J9" s="1579"/>
    </row>
    <row r="10" spans="1:10" ht="14.25" customHeight="1">
      <c r="A10" s="1568" t="s">
        <v>654</v>
      </c>
      <c r="B10" s="1569"/>
      <c r="C10" s="768">
        <v>1</v>
      </c>
      <c r="D10" s="768">
        <v>2</v>
      </c>
      <c r="E10" s="768">
        <v>3</v>
      </c>
      <c r="F10" s="768">
        <v>4</v>
      </c>
      <c r="G10" s="768">
        <v>5</v>
      </c>
      <c r="H10" s="768">
        <v>6</v>
      </c>
      <c r="I10" s="768">
        <v>7</v>
      </c>
      <c r="J10" s="769">
        <v>8</v>
      </c>
    </row>
    <row r="11" spans="1:10" s="683" customFormat="1" ht="17.25" customHeight="1">
      <c r="A11" s="1570" t="s">
        <v>655</v>
      </c>
      <c r="B11" s="1566"/>
      <c r="C11" s="876">
        <f>IF(C12+C13=D11+E11,C12+C13,"Kiểm tra lại")</f>
        <v>0</v>
      </c>
      <c r="D11" s="876">
        <f aca="true" t="shared" si="0" ref="D11:J11">D12+D13</f>
        <v>0</v>
      </c>
      <c r="E11" s="876">
        <f t="shared" si="0"/>
        <v>0</v>
      </c>
      <c r="F11" s="876">
        <f>IF(F12+F13=G11+H11,F12+F13,"Kiểm tra lại")</f>
        <v>0</v>
      </c>
      <c r="G11" s="876">
        <f t="shared" si="0"/>
        <v>0</v>
      </c>
      <c r="H11" s="876">
        <f t="shared" si="0"/>
        <v>0</v>
      </c>
      <c r="I11" s="876">
        <f t="shared" si="0"/>
        <v>0</v>
      </c>
      <c r="J11" s="876">
        <f t="shared" si="0"/>
        <v>0</v>
      </c>
    </row>
    <row r="12" spans="1:10" s="683" customFormat="1" ht="17.25" customHeight="1">
      <c r="A12" s="770" t="s">
        <v>0</v>
      </c>
      <c r="B12" s="690" t="s">
        <v>293</v>
      </c>
      <c r="C12" s="880">
        <f>D12+E12</f>
        <v>0</v>
      </c>
      <c r="D12" s="880"/>
      <c r="E12" s="880"/>
      <c r="F12" s="880">
        <f>G12+H12</f>
        <v>0</v>
      </c>
      <c r="G12" s="880"/>
      <c r="H12" s="880"/>
      <c r="I12" s="880"/>
      <c r="J12" s="880"/>
    </row>
    <row r="13" spans="1:10" s="683" customFormat="1" ht="17.25" customHeight="1">
      <c r="A13" s="770" t="s">
        <v>1</v>
      </c>
      <c r="B13" s="690" t="s">
        <v>19</v>
      </c>
      <c r="C13" s="876">
        <f aca="true" t="shared" si="1" ref="C13:J13">SUM(C14:C20)</f>
        <v>0</v>
      </c>
      <c r="D13" s="876">
        <f t="shared" si="1"/>
        <v>0</v>
      </c>
      <c r="E13" s="876">
        <f t="shared" si="1"/>
        <v>0</v>
      </c>
      <c r="F13" s="876">
        <f t="shared" si="1"/>
        <v>0</v>
      </c>
      <c r="G13" s="876">
        <f t="shared" si="1"/>
        <v>0</v>
      </c>
      <c r="H13" s="876">
        <f t="shared" si="1"/>
        <v>0</v>
      </c>
      <c r="I13" s="876">
        <f t="shared" si="1"/>
        <v>0</v>
      </c>
      <c r="J13" s="876">
        <f t="shared" si="1"/>
        <v>0</v>
      </c>
    </row>
    <row r="14" spans="1:10" s="683" customFormat="1" ht="17.25" customHeight="1">
      <c r="A14" s="771">
        <v>1</v>
      </c>
      <c r="B14" s="869" t="s">
        <v>733</v>
      </c>
      <c r="C14" s="881">
        <f>D14+E14</f>
        <v>0</v>
      </c>
      <c r="D14" s="880"/>
      <c r="E14" s="880"/>
      <c r="F14" s="880">
        <f>G14+H14</f>
        <v>0</v>
      </c>
      <c r="G14" s="880"/>
      <c r="H14" s="880"/>
      <c r="I14" s="880"/>
      <c r="J14" s="880"/>
    </row>
    <row r="15" spans="1:10" s="683" customFormat="1" ht="17.25" customHeight="1">
      <c r="A15" s="771">
        <v>2</v>
      </c>
      <c r="B15" s="599" t="s">
        <v>734</v>
      </c>
      <c r="C15" s="881">
        <f aca="true" t="shared" si="2" ref="C15:C20">D15+E15</f>
        <v>0</v>
      </c>
      <c r="D15" s="880">
        <v>0</v>
      </c>
      <c r="E15" s="880">
        <v>0</v>
      </c>
      <c r="F15" s="880">
        <f aca="true" t="shared" si="3" ref="F15:F20">G15+H15</f>
        <v>0</v>
      </c>
      <c r="G15" s="880">
        <v>0</v>
      </c>
      <c r="H15" s="880">
        <v>0</v>
      </c>
      <c r="I15" s="880">
        <v>0</v>
      </c>
      <c r="J15" s="880">
        <v>0</v>
      </c>
    </row>
    <row r="16" spans="1:10" s="683" customFormat="1" ht="17.25" customHeight="1">
      <c r="A16" s="771">
        <v>3</v>
      </c>
      <c r="B16" s="599" t="s">
        <v>735</v>
      </c>
      <c r="C16" s="881">
        <f t="shared" si="2"/>
        <v>0</v>
      </c>
      <c r="D16" s="880"/>
      <c r="E16" s="880"/>
      <c r="F16" s="880">
        <f t="shared" si="3"/>
        <v>0</v>
      </c>
      <c r="G16" s="880"/>
      <c r="H16" s="880"/>
      <c r="I16" s="880"/>
      <c r="J16" s="880"/>
    </row>
    <row r="17" spans="1:10" s="683" customFormat="1" ht="17.25" customHeight="1">
      <c r="A17" s="771">
        <v>4</v>
      </c>
      <c r="B17" s="599" t="s">
        <v>736</v>
      </c>
      <c r="C17" s="881">
        <f t="shared" si="2"/>
        <v>0</v>
      </c>
      <c r="D17" s="880"/>
      <c r="E17" s="880"/>
      <c r="F17" s="880">
        <f t="shared" si="3"/>
        <v>0</v>
      </c>
      <c r="G17" s="880"/>
      <c r="H17" s="880"/>
      <c r="I17" s="880"/>
      <c r="J17" s="880"/>
    </row>
    <row r="18" spans="1:10" s="683" customFormat="1" ht="17.25" customHeight="1">
      <c r="A18" s="771">
        <v>5</v>
      </c>
      <c r="B18" s="599" t="s">
        <v>737</v>
      </c>
      <c r="C18" s="881">
        <f t="shared" si="2"/>
        <v>0</v>
      </c>
      <c r="D18" s="880"/>
      <c r="E18" s="880"/>
      <c r="F18" s="880">
        <f t="shared" si="3"/>
        <v>0</v>
      </c>
      <c r="G18" s="880"/>
      <c r="H18" s="880"/>
      <c r="I18" s="880"/>
      <c r="J18" s="880"/>
    </row>
    <row r="19" spans="1:10" s="683" customFormat="1" ht="17.25" customHeight="1">
      <c r="A19" s="771">
        <v>6</v>
      </c>
      <c r="B19" s="599" t="s">
        <v>738</v>
      </c>
      <c r="C19" s="881">
        <f t="shared" si="2"/>
        <v>0</v>
      </c>
      <c r="D19" s="880"/>
      <c r="E19" s="880"/>
      <c r="F19" s="880">
        <f t="shared" si="3"/>
        <v>0</v>
      </c>
      <c r="G19" s="880"/>
      <c r="H19" s="880"/>
      <c r="I19" s="880"/>
      <c r="J19" s="880"/>
    </row>
    <row r="20" spans="1:10" s="683" customFormat="1" ht="17.25" customHeight="1">
      <c r="A20" s="771">
        <v>7</v>
      </c>
      <c r="B20" s="599" t="s">
        <v>739</v>
      </c>
      <c r="C20" s="881">
        <f t="shared" si="2"/>
        <v>0</v>
      </c>
      <c r="D20" s="880"/>
      <c r="E20" s="880"/>
      <c r="F20" s="880">
        <f t="shared" si="3"/>
        <v>0</v>
      </c>
      <c r="G20" s="880"/>
      <c r="H20" s="880"/>
      <c r="I20" s="880"/>
      <c r="J20" s="880"/>
    </row>
    <row r="21" spans="1:10" s="683" customFormat="1" ht="18" customHeight="1">
      <c r="A21" s="772"/>
      <c r="B21" s="812"/>
      <c r="C21" s="813"/>
      <c r="D21" s="813"/>
      <c r="E21" s="813"/>
      <c r="F21" s="813"/>
      <c r="G21" s="814"/>
      <c r="H21" s="815"/>
      <c r="I21" s="815"/>
      <c r="J21" s="816"/>
    </row>
    <row r="22" spans="1:10" ht="18" customHeight="1">
      <c r="A22" s="693"/>
      <c r="B22" s="1430"/>
      <c r="C22" s="1430"/>
      <c r="D22" s="809"/>
      <c r="E22" s="809"/>
      <c r="F22" s="809"/>
      <c r="G22" s="1469" t="str">
        <f>'Thong tin'!B8</f>
        <v>Ninh Thuận, ngày  30 tháng 9 năm 2017</v>
      </c>
      <c r="H22" s="1469"/>
      <c r="I22" s="1469"/>
      <c r="J22" s="1469"/>
    </row>
    <row r="23" spans="1:10" ht="18.75" customHeight="1">
      <c r="A23" s="693"/>
      <c r="B23" s="1432" t="s">
        <v>4</v>
      </c>
      <c r="C23" s="1432"/>
      <c r="D23" s="809"/>
      <c r="E23" s="809"/>
      <c r="F23" s="809"/>
      <c r="G23" s="1424" t="str">
        <f>'Thong tin'!B7</f>
        <v>CỤC TRƯỞNG</v>
      </c>
      <c r="H23" s="1424"/>
      <c r="I23" s="1424"/>
      <c r="J23" s="1424"/>
    </row>
    <row r="24" spans="1:10" ht="18.75" customHeight="1">
      <c r="A24" s="693"/>
      <c r="B24" s="699"/>
      <c r="C24" s="699"/>
      <c r="D24" s="809"/>
      <c r="E24" s="809"/>
      <c r="F24" s="809"/>
      <c r="G24" s="700"/>
      <c r="H24" s="700"/>
      <c r="I24" s="700"/>
      <c r="J24" s="700"/>
    </row>
    <row r="25" spans="1:10" ht="18.75" customHeight="1">
      <c r="A25" s="693"/>
      <c r="B25" s="699"/>
      <c r="C25" s="699"/>
      <c r="D25" s="809"/>
      <c r="E25" s="809"/>
      <c r="F25" s="809"/>
      <c r="G25" s="700"/>
      <c r="H25" s="700"/>
      <c r="I25" s="700"/>
      <c r="J25" s="700"/>
    </row>
    <row r="26" spans="1:10" ht="18.75" customHeight="1">
      <c r="A26" s="693"/>
      <c r="B26" s="699"/>
      <c r="C26" s="699"/>
      <c r="D26" s="809"/>
      <c r="E26" s="809"/>
      <c r="F26" s="809"/>
      <c r="G26" s="700"/>
      <c r="H26" s="700"/>
      <c r="I26" s="700"/>
      <c r="J26" s="700"/>
    </row>
    <row r="27" spans="2:10" ht="18.75">
      <c r="B27" s="1554"/>
      <c r="C27" s="1554"/>
      <c r="D27" s="789"/>
      <c r="E27" s="789"/>
      <c r="F27" s="789"/>
      <c r="G27" s="1424"/>
      <c r="H27" s="1424"/>
      <c r="I27" s="1424"/>
      <c r="J27" s="1424"/>
    </row>
    <row r="28" spans="2:10" ht="18.75">
      <c r="B28" s="1350" t="str">
        <f>'Thong tin'!B5</f>
        <v>Trần Minh Tuân</v>
      </c>
      <c r="C28" s="1350"/>
      <c r="D28" s="799"/>
      <c r="E28" s="799"/>
      <c r="F28" s="799"/>
      <c r="G28" s="1350" t="str">
        <f>'Thong tin'!B6</f>
        <v>Trần Văn Hiếu</v>
      </c>
      <c r="H28" s="1350"/>
      <c r="I28" s="1350"/>
      <c r="J28" s="1350"/>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2:C22"/>
    <mergeCell ref="G22:J22"/>
    <mergeCell ref="B23:C23"/>
    <mergeCell ref="G23:J23"/>
    <mergeCell ref="B28:C28"/>
    <mergeCell ref="G28:J28"/>
    <mergeCell ref="B27:C27"/>
    <mergeCell ref="G27:J27"/>
  </mergeCells>
  <printOptions horizontalCentered="1"/>
  <pageMargins left="0.5" right="0.42" top="0.22" bottom="0" header="0.16" footer="0.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3" customWidth="1"/>
    <col min="2" max="2" width="23.875" style="43" customWidth="1"/>
    <col min="3" max="3" width="13.875" style="43" customWidth="1"/>
    <col min="4" max="4" width="11.125" style="43" customWidth="1"/>
    <col min="5" max="5" width="10.125" style="43" customWidth="1"/>
    <col min="6" max="12" width="10.25390625" style="43" customWidth="1"/>
    <col min="13" max="13" width="14.25390625" style="43" customWidth="1"/>
    <col min="14" max="28" width="9.00390625" style="43" customWidth="1"/>
    <col min="29" max="29" width="8.375" style="43" customWidth="1"/>
    <col min="30" max="30" width="9.00390625" style="43" customWidth="1"/>
    <col min="31" max="31" width="11.25390625" style="43" customWidth="1"/>
    <col min="32" max="32" width="13.50390625" style="43" customWidth="1"/>
    <col min="33" max="16384" width="9.00390625" style="43" customWidth="1"/>
  </cols>
  <sheetData>
    <row r="1" spans="1:12" ht="22.5" customHeight="1">
      <c r="A1" s="941" t="s">
        <v>117</v>
      </c>
      <c r="B1" s="941"/>
      <c r="C1" s="941"/>
      <c r="D1" s="1018" t="s">
        <v>464</v>
      </c>
      <c r="E1" s="1018"/>
      <c r="F1" s="1018"/>
      <c r="G1" s="1018"/>
      <c r="H1" s="1018"/>
      <c r="I1" s="1018"/>
      <c r="J1" s="1015" t="s">
        <v>465</v>
      </c>
      <c r="K1" s="1016"/>
      <c r="L1" s="1016"/>
    </row>
    <row r="2" spans="1:13" ht="15.75" customHeight="1">
      <c r="A2" s="1017" t="s">
        <v>410</v>
      </c>
      <c r="B2" s="1017"/>
      <c r="C2" s="1017"/>
      <c r="D2" s="1018"/>
      <c r="E2" s="1018"/>
      <c r="F2" s="1018"/>
      <c r="G2" s="1018"/>
      <c r="H2" s="1018"/>
      <c r="I2" s="1018"/>
      <c r="J2" s="1016" t="s">
        <v>411</v>
      </c>
      <c r="K2" s="1016"/>
      <c r="L2" s="1016"/>
      <c r="M2" s="143"/>
    </row>
    <row r="3" spans="1:13" ht="15.75" customHeight="1">
      <c r="A3" s="942" t="s">
        <v>362</v>
      </c>
      <c r="B3" s="942"/>
      <c r="C3" s="942"/>
      <c r="D3" s="1018"/>
      <c r="E3" s="1018"/>
      <c r="F3" s="1018"/>
      <c r="G3" s="1018"/>
      <c r="H3" s="1018"/>
      <c r="I3" s="1018"/>
      <c r="J3" s="1015" t="s">
        <v>466</v>
      </c>
      <c r="K3" s="1015"/>
      <c r="L3" s="1015"/>
      <c r="M3" s="47"/>
    </row>
    <row r="4" spans="1:13" ht="15.75" customHeight="1">
      <c r="A4" s="1026" t="s">
        <v>364</v>
      </c>
      <c r="B4" s="1026"/>
      <c r="C4" s="1026"/>
      <c r="D4" s="1020"/>
      <c r="E4" s="1020"/>
      <c r="F4" s="1020"/>
      <c r="G4" s="1020"/>
      <c r="H4" s="1020"/>
      <c r="I4" s="1020"/>
      <c r="J4" s="1016" t="s">
        <v>412</v>
      </c>
      <c r="K4" s="1016"/>
      <c r="L4" s="1016"/>
      <c r="M4" s="143"/>
    </row>
    <row r="5" spans="1:13" ht="15.75">
      <c r="A5" s="144"/>
      <c r="B5" s="144"/>
      <c r="C5" s="44"/>
      <c r="D5" s="44"/>
      <c r="E5" s="44"/>
      <c r="F5" s="44"/>
      <c r="G5" s="44"/>
      <c r="H5" s="44"/>
      <c r="I5" s="44"/>
      <c r="J5" s="1019" t="s">
        <v>8</v>
      </c>
      <c r="K5" s="1019"/>
      <c r="L5" s="1019"/>
      <c r="M5" s="143"/>
    </row>
    <row r="6" spans="1:14" ht="15.75">
      <c r="A6" s="1001" t="s">
        <v>72</v>
      </c>
      <c r="B6" s="1002"/>
      <c r="C6" s="973" t="s">
        <v>413</v>
      </c>
      <c r="D6" s="1025" t="s">
        <v>414</v>
      </c>
      <c r="E6" s="1025"/>
      <c r="F6" s="1025"/>
      <c r="G6" s="1025"/>
      <c r="H6" s="1025"/>
      <c r="I6" s="1025"/>
      <c r="J6" s="938" t="s">
        <v>115</v>
      </c>
      <c r="K6" s="938"/>
      <c r="L6" s="938"/>
      <c r="M6" s="1027" t="s">
        <v>415</v>
      </c>
      <c r="N6" s="1028" t="s">
        <v>416</v>
      </c>
    </row>
    <row r="7" spans="1:14" ht="15.75" customHeight="1">
      <c r="A7" s="1003"/>
      <c r="B7" s="1004"/>
      <c r="C7" s="973"/>
      <c r="D7" s="1025" t="s">
        <v>7</v>
      </c>
      <c r="E7" s="1025"/>
      <c r="F7" s="1025"/>
      <c r="G7" s="1025"/>
      <c r="H7" s="1025"/>
      <c r="I7" s="1025"/>
      <c r="J7" s="938"/>
      <c r="K7" s="938"/>
      <c r="L7" s="938"/>
      <c r="M7" s="1027"/>
      <c r="N7" s="1028"/>
    </row>
    <row r="8" spans="1:14" s="83" customFormat="1" ht="31.5" customHeight="1">
      <c r="A8" s="1003"/>
      <c r="B8" s="1004"/>
      <c r="C8" s="973"/>
      <c r="D8" s="938" t="s">
        <v>113</v>
      </c>
      <c r="E8" s="938" t="s">
        <v>114</v>
      </c>
      <c r="F8" s="938"/>
      <c r="G8" s="938"/>
      <c r="H8" s="938"/>
      <c r="I8" s="938"/>
      <c r="J8" s="938"/>
      <c r="K8" s="938"/>
      <c r="L8" s="938"/>
      <c r="M8" s="1027"/>
      <c r="N8" s="1028"/>
    </row>
    <row r="9" spans="1:14" s="83" customFormat="1" ht="15.75" customHeight="1">
      <c r="A9" s="1003"/>
      <c r="B9" s="1004"/>
      <c r="C9" s="973"/>
      <c r="D9" s="938"/>
      <c r="E9" s="938" t="s">
        <v>116</v>
      </c>
      <c r="F9" s="938" t="s">
        <v>7</v>
      </c>
      <c r="G9" s="938"/>
      <c r="H9" s="938"/>
      <c r="I9" s="938"/>
      <c r="J9" s="938" t="s">
        <v>7</v>
      </c>
      <c r="K9" s="938"/>
      <c r="L9" s="938"/>
      <c r="M9" s="1027"/>
      <c r="N9" s="1028"/>
    </row>
    <row r="10" spans="1:14" s="83" customFormat="1" ht="86.25" customHeight="1">
      <c r="A10" s="1005"/>
      <c r="B10" s="1006"/>
      <c r="C10" s="973"/>
      <c r="D10" s="938"/>
      <c r="E10" s="938"/>
      <c r="F10" s="114" t="s">
        <v>24</v>
      </c>
      <c r="G10" s="114" t="s">
        <v>26</v>
      </c>
      <c r="H10" s="114" t="s">
        <v>18</v>
      </c>
      <c r="I10" s="114" t="s">
        <v>25</v>
      </c>
      <c r="J10" s="114" t="s">
        <v>17</v>
      </c>
      <c r="K10" s="114" t="s">
        <v>22</v>
      </c>
      <c r="L10" s="114" t="s">
        <v>23</v>
      </c>
      <c r="M10" s="1027"/>
      <c r="N10" s="1028"/>
    </row>
    <row r="11" spans="1:32" ht="13.5" customHeight="1">
      <c r="A11" s="1011" t="s">
        <v>5</v>
      </c>
      <c r="B11" s="1012"/>
      <c r="C11" s="145">
        <v>1</v>
      </c>
      <c r="D11" s="145" t="s">
        <v>53</v>
      </c>
      <c r="E11" s="145" t="s">
        <v>58</v>
      </c>
      <c r="F11" s="145" t="s">
        <v>73</v>
      </c>
      <c r="G11" s="145" t="s">
        <v>74</v>
      </c>
      <c r="H11" s="145" t="s">
        <v>75</v>
      </c>
      <c r="I11" s="145" t="s">
        <v>76</v>
      </c>
      <c r="J11" s="145" t="s">
        <v>77</v>
      </c>
      <c r="K11" s="145" t="s">
        <v>78</v>
      </c>
      <c r="L11" s="145" t="s">
        <v>101</v>
      </c>
      <c r="M11" s="146"/>
      <c r="N11" s="147"/>
      <c r="AF11" s="43" t="s">
        <v>376</v>
      </c>
    </row>
    <row r="12" spans="1:14" ht="24" customHeight="1">
      <c r="A12" s="1023" t="s">
        <v>407</v>
      </c>
      <c r="B12" s="1024"/>
      <c r="C12" s="148">
        <f aca="true" t="shared" si="0" ref="C12:L12">C14-C13</f>
        <v>-25</v>
      </c>
      <c r="D12" s="148">
        <f t="shared" si="0"/>
        <v>-26</v>
      </c>
      <c r="E12" s="148">
        <f t="shared" si="0"/>
        <v>17</v>
      </c>
      <c r="F12" s="148">
        <f t="shared" si="0"/>
        <v>1</v>
      </c>
      <c r="G12" s="148">
        <f t="shared" si="0"/>
        <v>3</v>
      </c>
      <c r="H12" s="148">
        <f t="shared" si="0"/>
        <v>-1</v>
      </c>
      <c r="I12" s="148">
        <f t="shared" si="0"/>
        <v>-2</v>
      </c>
      <c r="J12" s="148">
        <f t="shared" si="0"/>
        <v>-9</v>
      </c>
      <c r="K12" s="148">
        <f t="shared" si="0"/>
        <v>-13</v>
      </c>
      <c r="L12" s="148">
        <f t="shared" si="0"/>
        <v>-3</v>
      </c>
      <c r="M12" s="146"/>
      <c r="N12" s="147"/>
    </row>
    <row r="13" spans="1:14" ht="23.25" customHeight="1">
      <c r="A13" s="1021" t="s">
        <v>363</v>
      </c>
      <c r="B13" s="1022"/>
      <c r="C13" s="149">
        <v>59</v>
      </c>
      <c r="D13" s="149">
        <v>43</v>
      </c>
      <c r="E13" s="149">
        <v>0</v>
      </c>
      <c r="F13" s="149">
        <v>5</v>
      </c>
      <c r="G13" s="149">
        <v>2</v>
      </c>
      <c r="H13" s="149">
        <v>7</v>
      </c>
      <c r="I13" s="149">
        <v>2</v>
      </c>
      <c r="J13" s="149">
        <v>10</v>
      </c>
      <c r="K13" s="149">
        <v>44</v>
      </c>
      <c r="L13" s="149">
        <v>5</v>
      </c>
      <c r="M13" s="146"/>
      <c r="N13" s="147"/>
    </row>
    <row r="14" spans="1:37" s="62" customFormat="1" ht="16.5" customHeight="1">
      <c r="A14" s="1009" t="s">
        <v>37</v>
      </c>
      <c r="B14" s="1010"/>
      <c r="C14" s="150">
        <f aca="true" t="shared" si="1" ref="C14:L14">C15+C16</f>
        <v>34</v>
      </c>
      <c r="D14" s="151">
        <f t="shared" si="1"/>
        <v>17</v>
      </c>
      <c r="E14" s="151">
        <f t="shared" si="1"/>
        <v>17</v>
      </c>
      <c r="F14" s="151">
        <f t="shared" si="1"/>
        <v>6</v>
      </c>
      <c r="G14" s="151">
        <f t="shared" si="1"/>
        <v>5</v>
      </c>
      <c r="H14" s="151">
        <f t="shared" si="1"/>
        <v>6</v>
      </c>
      <c r="I14" s="151">
        <f t="shared" si="1"/>
        <v>0</v>
      </c>
      <c r="J14" s="151">
        <f t="shared" si="1"/>
        <v>1</v>
      </c>
      <c r="K14" s="151">
        <f t="shared" si="1"/>
        <v>31</v>
      </c>
      <c r="L14" s="151">
        <f t="shared" si="1"/>
        <v>2</v>
      </c>
      <c r="M14" s="152">
        <f>'[3]kiem tra du lieu'!$B$6</f>
        <v>34</v>
      </c>
      <c r="N14" s="147">
        <f aca="true" t="shared" si="2" ref="N14:N27">C14-M14</f>
        <v>0</v>
      </c>
      <c r="AK14" s="73"/>
    </row>
    <row r="15" spans="1:14" s="62" customFormat="1" ht="16.5" customHeight="1">
      <c r="A15" s="153" t="s">
        <v>0</v>
      </c>
      <c r="B15" s="154" t="s">
        <v>98</v>
      </c>
      <c r="C15" s="150">
        <f aca="true" t="shared" si="3" ref="C15:C27">D15+E15</f>
        <v>0</v>
      </c>
      <c r="D15" s="155">
        <v>0</v>
      </c>
      <c r="E15" s="156">
        <f aca="true" t="shared" si="4" ref="E15:E27">F15+G15+H15+I15</f>
        <v>0</v>
      </c>
      <c r="F15" s="155">
        <v>0</v>
      </c>
      <c r="G15" s="155">
        <v>0</v>
      </c>
      <c r="H15" s="155">
        <v>0</v>
      </c>
      <c r="I15" s="155">
        <v>0</v>
      </c>
      <c r="J15" s="155">
        <v>0</v>
      </c>
      <c r="K15" s="155">
        <v>0</v>
      </c>
      <c r="L15" s="155">
        <v>0</v>
      </c>
      <c r="M15" s="146">
        <f>'[3]kiem tra du lieu'!$B$7</f>
        <v>0</v>
      </c>
      <c r="N15" s="147">
        <f t="shared" si="2"/>
        <v>0</v>
      </c>
    </row>
    <row r="16" spans="1:38" s="62" customFormat="1" ht="16.5" customHeight="1">
      <c r="A16" s="74" t="s">
        <v>1</v>
      </c>
      <c r="B16" s="70" t="s">
        <v>19</v>
      </c>
      <c r="C16" s="150">
        <f t="shared" si="3"/>
        <v>34</v>
      </c>
      <c r="D16" s="151">
        <f>D17+D18+D19+D20+D21+D22+D23+D24+D25+D26+D27</f>
        <v>17</v>
      </c>
      <c r="E16" s="151">
        <f t="shared" si="4"/>
        <v>17</v>
      </c>
      <c r="F16" s="151">
        <f aca="true" t="shared" si="5" ref="F16:M16">F17+F18+F19+F20+F21+F22+F23+F24+F25+F26+F27</f>
        <v>6</v>
      </c>
      <c r="G16" s="151">
        <f t="shared" si="5"/>
        <v>5</v>
      </c>
      <c r="H16" s="151">
        <f t="shared" si="5"/>
        <v>6</v>
      </c>
      <c r="I16" s="151">
        <f t="shared" si="5"/>
        <v>0</v>
      </c>
      <c r="J16" s="151">
        <f t="shared" si="5"/>
        <v>1</v>
      </c>
      <c r="K16" s="151">
        <f t="shared" si="5"/>
        <v>31</v>
      </c>
      <c r="L16" s="151">
        <f t="shared" si="5"/>
        <v>2</v>
      </c>
      <c r="M16" s="151">
        <f t="shared" si="5"/>
        <v>34</v>
      </c>
      <c r="N16" s="147">
        <f t="shared" si="2"/>
        <v>0</v>
      </c>
      <c r="AL16" s="73"/>
    </row>
    <row r="17" spans="1:32" s="158" customFormat="1" ht="16.5" customHeight="1">
      <c r="A17" s="157" t="s">
        <v>52</v>
      </c>
      <c r="B17" s="78" t="s">
        <v>377</v>
      </c>
      <c r="C17" s="150">
        <f t="shared" si="3"/>
        <v>4</v>
      </c>
      <c r="D17" s="155">
        <v>0</v>
      </c>
      <c r="E17" s="151">
        <f t="shared" si="4"/>
        <v>4</v>
      </c>
      <c r="F17" s="155">
        <v>0</v>
      </c>
      <c r="G17" s="155">
        <v>0</v>
      </c>
      <c r="H17" s="155">
        <v>4</v>
      </c>
      <c r="I17" s="155">
        <v>0</v>
      </c>
      <c r="J17" s="155">
        <v>0</v>
      </c>
      <c r="K17" s="155">
        <v>4</v>
      </c>
      <c r="L17" s="155">
        <v>0</v>
      </c>
      <c r="M17" s="146">
        <f>'[3]kiem tra du lieu'!$B$8</f>
        <v>4</v>
      </c>
      <c r="N17" s="147">
        <f t="shared" si="2"/>
        <v>0</v>
      </c>
      <c r="AF17" s="73" t="s">
        <v>379</v>
      </c>
    </row>
    <row r="18" spans="1:14" s="158" customFormat="1" ht="16.5" customHeight="1">
      <c r="A18" s="157" t="s">
        <v>53</v>
      </c>
      <c r="B18" s="78" t="s">
        <v>409</v>
      </c>
      <c r="C18" s="150">
        <f t="shared" si="3"/>
        <v>1</v>
      </c>
      <c r="D18" s="155">
        <v>0</v>
      </c>
      <c r="E18" s="151">
        <f t="shared" si="4"/>
        <v>1</v>
      </c>
      <c r="F18" s="155">
        <v>0</v>
      </c>
      <c r="G18" s="155">
        <v>1</v>
      </c>
      <c r="H18" s="155">
        <v>0</v>
      </c>
      <c r="I18" s="155">
        <v>0</v>
      </c>
      <c r="J18" s="155">
        <v>0</v>
      </c>
      <c r="K18" s="155">
        <v>1</v>
      </c>
      <c r="L18" s="155">
        <v>0</v>
      </c>
      <c r="M18" s="146">
        <f>'[3]kiem tra du lieu'!$B$9</f>
        <v>1</v>
      </c>
      <c r="N18" s="147">
        <f t="shared" si="2"/>
        <v>0</v>
      </c>
    </row>
    <row r="19" spans="1:14" s="158" customFormat="1" ht="16.5" customHeight="1">
      <c r="A19" s="157" t="s">
        <v>58</v>
      </c>
      <c r="B19" s="78" t="s">
        <v>380</v>
      </c>
      <c r="C19" s="150">
        <f t="shared" si="3"/>
        <v>11</v>
      </c>
      <c r="D19" s="155">
        <v>5</v>
      </c>
      <c r="E19" s="151">
        <f t="shared" si="4"/>
        <v>6</v>
      </c>
      <c r="F19" s="155">
        <v>3</v>
      </c>
      <c r="G19" s="155">
        <v>3</v>
      </c>
      <c r="H19" s="155">
        <v>0</v>
      </c>
      <c r="I19" s="155">
        <v>0</v>
      </c>
      <c r="J19" s="155">
        <v>0</v>
      </c>
      <c r="K19" s="159">
        <v>10</v>
      </c>
      <c r="L19" s="155">
        <v>1</v>
      </c>
      <c r="M19" s="146">
        <f>'[3]kiem tra du lieu'!$B$10</f>
        <v>11</v>
      </c>
      <c r="N19" s="147">
        <f t="shared" si="2"/>
        <v>0</v>
      </c>
    </row>
    <row r="20" spans="1:14" s="158" customFormat="1" ht="16.5" customHeight="1">
      <c r="A20" s="157" t="s">
        <v>73</v>
      </c>
      <c r="B20" s="78" t="s">
        <v>381</v>
      </c>
      <c r="C20" s="150">
        <f t="shared" si="3"/>
        <v>0</v>
      </c>
      <c r="D20" s="159">
        <v>0</v>
      </c>
      <c r="E20" s="151">
        <f t="shared" si="4"/>
        <v>0</v>
      </c>
      <c r="F20" s="155">
        <v>0</v>
      </c>
      <c r="G20" s="155">
        <v>0</v>
      </c>
      <c r="H20" s="155">
        <v>0</v>
      </c>
      <c r="I20" s="155">
        <v>0</v>
      </c>
      <c r="J20" s="155">
        <v>0</v>
      </c>
      <c r="K20" s="155">
        <v>0</v>
      </c>
      <c r="L20" s="155">
        <v>0</v>
      </c>
      <c r="M20" s="146">
        <f>'[3]kiem tra du lieu'!$B$11</f>
        <v>0</v>
      </c>
      <c r="N20" s="147">
        <f t="shared" si="2"/>
        <v>0</v>
      </c>
    </row>
    <row r="21" spans="1:39" s="158" customFormat="1" ht="16.5" customHeight="1">
      <c r="A21" s="157" t="s">
        <v>74</v>
      </c>
      <c r="B21" s="78" t="s">
        <v>382</v>
      </c>
      <c r="C21" s="150">
        <f t="shared" si="3"/>
        <v>2</v>
      </c>
      <c r="D21" s="155">
        <v>0</v>
      </c>
      <c r="E21" s="151">
        <f t="shared" si="4"/>
        <v>2</v>
      </c>
      <c r="F21" s="155">
        <v>0</v>
      </c>
      <c r="G21" s="155">
        <v>0</v>
      </c>
      <c r="H21" s="155">
        <v>2</v>
      </c>
      <c r="I21" s="155">
        <v>0</v>
      </c>
      <c r="J21" s="155">
        <v>0</v>
      </c>
      <c r="K21" s="155">
        <v>1</v>
      </c>
      <c r="L21" s="155">
        <v>1</v>
      </c>
      <c r="M21" s="146">
        <f>'[3]kiem tra du lieu'!$B$12</f>
        <v>2</v>
      </c>
      <c r="N21" s="147">
        <f t="shared" si="2"/>
        <v>0</v>
      </c>
      <c r="AJ21" s="158" t="s">
        <v>384</v>
      </c>
      <c r="AK21" s="158" t="s">
        <v>385</v>
      </c>
      <c r="AL21" s="158" t="s">
        <v>386</v>
      </c>
      <c r="AM21" s="73" t="s">
        <v>387</v>
      </c>
    </row>
    <row r="22" spans="1:39" s="158" customFormat="1" ht="16.5" customHeight="1">
      <c r="A22" s="157" t="s">
        <v>75</v>
      </c>
      <c r="B22" s="78" t="s">
        <v>383</v>
      </c>
      <c r="C22" s="150">
        <f t="shared" si="3"/>
        <v>1</v>
      </c>
      <c r="D22" s="155">
        <v>0</v>
      </c>
      <c r="E22" s="151">
        <f t="shared" si="4"/>
        <v>1</v>
      </c>
      <c r="F22" s="155">
        <v>1</v>
      </c>
      <c r="G22" s="155">
        <v>0</v>
      </c>
      <c r="H22" s="155">
        <v>0</v>
      </c>
      <c r="I22" s="155">
        <v>0</v>
      </c>
      <c r="J22" s="155">
        <v>0</v>
      </c>
      <c r="K22" s="155">
        <v>1</v>
      </c>
      <c r="L22" s="155">
        <v>0</v>
      </c>
      <c r="M22" s="146">
        <f>'[3]kiem tra du lieu'!$B$13</f>
        <v>1</v>
      </c>
      <c r="N22" s="147">
        <f t="shared" si="2"/>
        <v>0</v>
      </c>
      <c r="AM22" s="73" t="s">
        <v>389</v>
      </c>
    </row>
    <row r="23" spans="1:14" s="158" customFormat="1" ht="16.5" customHeight="1">
      <c r="A23" s="157" t="s">
        <v>76</v>
      </c>
      <c r="B23" s="78" t="s">
        <v>388</v>
      </c>
      <c r="C23" s="150">
        <f t="shared" si="3"/>
        <v>1</v>
      </c>
      <c r="D23" s="155">
        <v>1</v>
      </c>
      <c r="E23" s="151">
        <f t="shared" si="4"/>
        <v>0</v>
      </c>
      <c r="F23" s="155">
        <v>0</v>
      </c>
      <c r="G23" s="155">
        <v>0</v>
      </c>
      <c r="H23" s="155">
        <v>0</v>
      </c>
      <c r="I23" s="155">
        <v>0</v>
      </c>
      <c r="J23" s="155">
        <v>0</v>
      </c>
      <c r="K23" s="155">
        <v>1</v>
      </c>
      <c r="L23" s="155">
        <v>0</v>
      </c>
      <c r="M23" s="146">
        <f>'[3]kiem tra du lieu'!$B$14</f>
        <v>1</v>
      </c>
      <c r="N23" s="147">
        <f t="shared" si="2"/>
        <v>0</v>
      </c>
    </row>
    <row r="24" spans="1:36" s="158" customFormat="1" ht="16.5" customHeight="1">
      <c r="A24" s="157" t="s">
        <v>77</v>
      </c>
      <c r="B24" s="78" t="s">
        <v>390</v>
      </c>
      <c r="C24" s="150">
        <f t="shared" si="3"/>
        <v>1</v>
      </c>
      <c r="D24" s="155">
        <v>0</v>
      </c>
      <c r="E24" s="151">
        <f t="shared" si="4"/>
        <v>1</v>
      </c>
      <c r="F24" s="160">
        <v>1</v>
      </c>
      <c r="G24" s="160">
        <v>0</v>
      </c>
      <c r="H24" s="160">
        <v>0</v>
      </c>
      <c r="I24" s="160">
        <v>0</v>
      </c>
      <c r="J24" s="160">
        <v>0</v>
      </c>
      <c r="K24" s="160">
        <v>1</v>
      </c>
      <c r="L24" s="160">
        <v>0</v>
      </c>
      <c r="M24" s="146">
        <f>'[3]kiem tra du lieu'!$B$15</f>
        <v>1</v>
      </c>
      <c r="N24" s="147">
        <f t="shared" si="2"/>
        <v>0</v>
      </c>
      <c r="AJ24" s="158" t="s">
        <v>384</v>
      </c>
    </row>
    <row r="25" spans="1:36" s="158" customFormat="1" ht="16.5" customHeight="1">
      <c r="A25" s="157" t="s">
        <v>78</v>
      </c>
      <c r="B25" s="78" t="s">
        <v>391</v>
      </c>
      <c r="C25" s="150">
        <f t="shared" si="3"/>
        <v>10</v>
      </c>
      <c r="D25" s="155">
        <v>10</v>
      </c>
      <c r="E25" s="151">
        <f t="shared" si="4"/>
        <v>0</v>
      </c>
      <c r="F25" s="155">
        <v>0</v>
      </c>
      <c r="G25" s="155">
        <v>0</v>
      </c>
      <c r="H25" s="155">
        <v>0</v>
      </c>
      <c r="I25" s="155">
        <v>0</v>
      </c>
      <c r="J25" s="155">
        <v>0</v>
      </c>
      <c r="K25" s="155">
        <v>10</v>
      </c>
      <c r="L25" s="155">
        <v>0</v>
      </c>
      <c r="M25" s="146">
        <f>'[3]kiem tra du lieu'!$B$16</f>
        <v>10</v>
      </c>
      <c r="N25" s="147">
        <f t="shared" si="2"/>
        <v>0</v>
      </c>
      <c r="AJ25" s="73" t="s">
        <v>393</v>
      </c>
    </row>
    <row r="26" spans="1:44" s="80" customFormat="1" ht="16.5" customHeight="1">
      <c r="A26" s="161" t="s">
        <v>101</v>
      </c>
      <c r="B26" s="78" t="s">
        <v>392</v>
      </c>
      <c r="C26" s="150">
        <f t="shared" si="3"/>
        <v>2</v>
      </c>
      <c r="D26" s="155">
        <v>0</v>
      </c>
      <c r="E26" s="151">
        <f t="shared" si="4"/>
        <v>2</v>
      </c>
      <c r="F26" s="155">
        <v>1</v>
      </c>
      <c r="G26" s="155">
        <v>1</v>
      </c>
      <c r="H26" s="155">
        <v>0</v>
      </c>
      <c r="I26" s="155">
        <v>0</v>
      </c>
      <c r="J26" s="155">
        <v>0</v>
      </c>
      <c r="K26" s="155">
        <v>2</v>
      </c>
      <c r="L26" s="155">
        <v>0</v>
      </c>
      <c r="M26" s="146">
        <f>'[3]kiem tra du lieu'!$B$17</f>
        <v>2</v>
      </c>
      <c r="N26" s="147">
        <f t="shared" si="2"/>
        <v>0</v>
      </c>
      <c r="AR26" s="162"/>
    </row>
    <row r="27" spans="1:14" s="158" customFormat="1" ht="16.5" customHeight="1">
      <c r="A27" s="157" t="s">
        <v>102</v>
      </c>
      <c r="B27" s="78" t="s">
        <v>394</v>
      </c>
      <c r="C27" s="150">
        <f t="shared" si="3"/>
        <v>1</v>
      </c>
      <c r="D27" s="155">
        <v>1</v>
      </c>
      <c r="E27" s="151">
        <f t="shared" si="4"/>
        <v>0</v>
      </c>
      <c r="F27" s="155">
        <v>0</v>
      </c>
      <c r="G27" s="155">
        <v>0</v>
      </c>
      <c r="H27" s="155">
        <v>0</v>
      </c>
      <c r="I27" s="155">
        <v>0</v>
      </c>
      <c r="J27" s="155">
        <v>1</v>
      </c>
      <c r="K27" s="155">
        <v>0</v>
      </c>
      <c r="L27" s="155">
        <v>0</v>
      </c>
      <c r="M27" s="146">
        <f>'[3]kiem tra du lieu'!$B$18</f>
        <v>1</v>
      </c>
      <c r="N27" s="147">
        <f t="shared" si="2"/>
        <v>0</v>
      </c>
    </row>
    <row r="28" spans="1:35" ht="6" customHeight="1">
      <c r="A28" s="163"/>
      <c r="B28" s="164"/>
      <c r="C28" s="165"/>
      <c r="D28" s="165"/>
      <c r="E28" s="165"/>
      <c r="F28" s="165"/>
      <c r="G28" s="165"/>
      <c r="H28" s="165"/>
      <c r="I28" s="165"/>
      <c r="J28" s="165"/>
      <c r="K28" s="165"/>
      <c r="L28" s="165"/>
      <c r="M28" s="166"/>
      <c r="AG28" s="43" t="s">
        <v>396</v>
      </c>
      <c r="AI28" s="167">
        <f>82/88</f>
        <v>0.9318181818181818</v>
      </c>
    </row>
    <row r="29" spans="1:13" ht="16.5" customHeight="1">
      <c r="A29" s="947" t="s">
        <v>467</v>
      </c>
      <c r="B29" s="1013"/>
      <c r="C29" s="1013"/>
      <c r="D29" s="1013"/>
      <c r="E29" s="168"/>
      <c r="F29" s="168"/>
      <c r="G29" s="168"/>
      <c r="H29" s="999" t="s">
        <v>417</v>
      </c>
      <c r="I29" s="999"/>
      <c r="J29" s="999"/>
      <c r="K29" s="999"/>
      <c r="L29" s="999"/>
      <c r="M29" s="169"/>
    </row>
    <row r="30" spans="1:12" ht="18.75">
      <c r="A30" s="1013"/>
      <c r="B30" s="1013"/>
      <c r="C30" s="1013"/>
      <c r="D30" s="1013"/>
      <c r="E30" s="168"/>
      <c r="F30" s="168"/>
      <c r="G30" s="168"/>
      <c r="H30" s="1000" t="s">
        <v>418</v>
      </c>
      <c r="I30" s="1000"/>
      <c r="J30" s="1000"/>
      <c r="K30" s="1000"/>
      <c r="L30" s="1000"/>
    </row>
    <row r="31" spans="1:12" s="42" customFormat="1" ht="16.5" customHeight="1">
      <c r="A31" s="944"/>
      <c r="B31" s="944"/>
      <c r="C31" s="944"/>
      <c r="D31" s="944"/>
      <c r="E31" s="170"/>
      <c r="F31" s="170"/>
      <c r="G31" s="170"/>
      <c r="H31" s="945"/>
      <c r="I31" s="945"/>
      <c r="J31" s="945"/>
      <c r="K31" s="945"/>
      <c r="L31" s="945"/>
    </row>
    <row r="32" spans="1:12" ht="18.75">
      <c r="A32" s="99"/>
      <c r="B32" s="944" t="s">
        <v>399</v>
      </c>
      <c r="C32" s="944"/>
      <c r="D32" s="944"/>
      <c r="E32" s="170"/>
      <c r="F32" s="170"/>
      <c r="G32" s="170"/>
      <c r="H32" s="170"/>
      <c r="I32" s="1014" t="s">
        <v>399</v>
      </c>
      <c r="J32" s="1014"/>
      <c r="K32" s="1014"/>
      <c r="L32" s="99"/>
    </row>
    <row r="33" spans="1:12" ht="9" customHeight="1">
      <c r="A33" s="171"/>
      <c r="B33" s="172"/>
      <c r="C33" s="172"/>
      <c r="D33" s="172"/>
      <c r="E33" s="172"/>
      <c r="F33" s="172"/>
      <c r="G33" s="172"/>
      <c r="H33" s="172"/>
      <c r="I33" s="172"/>
      <c r="J33" s="172"/>
      <c r="K33" s="171"/>
      <c r="L33" s="171"/>
    </row>
    <row r="34" spans="1:12" ht="18.75">
      <c r="A34" s="171"/>
      <c r="B34" s="172"/>
      <c r="C34" s="172"/>
      <c r="D34" s="172"/>
      <c r="E34" s="172"/>
      <c r="F34" s="172"/>
      <c r="G34" s="172"/>
      <c r="H34" s="172"/>
      <c r="I34" s="172"/>
      <c r="J34" s="172"/>
      <c r="K34" s="171"/>
      <c r="L34" s="171"/>
    </row>
    <row r="35" spans="1:12" ht="9" customHeight="1">
      <c r="A35" s="171"/>
      <c r="B35" s="172"/>
      <c r="C35" s="172"/>
      <c r="D35" s="172"/>
      <c r="E35" s="172"/>
      <c r="F35" s="172"/>
      <c r="G35" s="172"/>
      <c r="H35" s="172"/>
      <c r="I35" s="172"/>
      <c r="J35" s="172"/>
      <c r="K35" s="171"/>
      <c r="L35" s="171"/>
    </row>
    <row r="36" spans="1:12" ht="18.75">
      <c r="A36" s="99"/>
      <c r="B36" s="170"/>
      <c r="C36" s="170"/>
      <c r="D36" s="170"/>
      <c r="E36" s="170"/>
      <c r="F36" s="170"/>
      <c r="G36" s="170"/>
      <c r="H36" s="170"/>
      <c r="I36" s="170"/>
      <c r="J36" s="170"/>
      <c r="K36" s="99"/>
      <c r="L36" s="99"/>
    </row>
    <row r="37" spans="1:13" ht="18.75">
      <c r="A37" s="918" t="s">
        <v>352</v>
      </c>
      <c r="B37" s="918"/>
      <c r="C37" s="918"/>
      <c r="D37" s="918"/>
      <c r="E37" s="101"/>
      <c r="F37" s="101"/>
      <c r="G37" s="101"/>
      <c r="H37" s="919" t="s">
        <v>352</v>
      </c>
      <c r="I37" s="919"/>
      <c r="J37" s="919"/>
      <c r="K37" s="919"/>
      <c r="L37" s="919"/>
      <c r="M37" s="173"/>
    </row>
    <row r="38" spans="1:12" ht="22.5" customHeight="1">
      <c r="A38" s="99"/>
      <c r="B38" s="170"/>
      <c r="C38" s="170"/>
      <c r="D38" s="170"/>
      <c r="E38" s="170"/>
      <c r="F38" s="170"/>
      <c r="G38" s="170"/>
      <c r="H38" s="170"/>
      <c r="I38" s="170"/>
      <c r="J38" s="170"/>
      <c r="K38" s="99"/>
      <c r="L38" s="99"/>
    </row>
    <row r="39" spans="1:12" ht="19.5">
      <c r="A39" s="174" t="s">
        <v>47</v>
      </c>
      <c r="B39" s="170"/>
      <c r="C39" s="170"/>
      <c r="D39" s="170"/>
      <c r="E39" s="170"/>
      <c r="F39" s="170"/>
      <c r="G39" s="170"/>
      <c r="H39" s="170"/>
      <c r="I39" s="170"/>
      <c r="J39" s="170"/>
      <c r="K39" s="99"/>
      <c r="L39" s="99"/>
    </row>
    <row r="40" spans="2:12" ht="15.75" customHeight="1">
      <c r="B40" s="1008" t="s">
        <v>59</v>
      </c>
      <c r="C40" s="1008"/>
      <c r="D40" s="1008"/>
      <c r="E40" s="1008"/>
      <c r="F40" s="1008"/>
      <c r="G40" s="1008"/>
      <c r="H40" s="1008"/>
      <c r="I40" s="1008"/>
      <c r="J40" s="1008"/>
      <c r="K40" s="1008"/>
      <c r="L40" s="1008"/>
    </row>
    <row r="41" spans="1:12" ht="16.5" customHeight="1">
      <c r="A41" s="175"/>
      <c r="B41" s="1007" t="s">
        <v>61</v>
      </c>
      <c r="C41" s="1007"/>
      <c r="D41" s="1007"/>
      <c r="E41" s="1007"/>
      <c r="F41" s="1007"/>
      <c r="G41" s="1007"/>
      <c r="H41" s="1007"/>
      <c r="I41" s="1007"/>
      <c r="J41" s="1007"/>
      <c r="K41" s="1007"/>
      <c r="L41" s="1007"/>
    </row>
    <row r="42" ht="15.75">
      <c r="B42" s="48"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4" customWidth="1"/>
    <col min="2" max="2" width="18.25390625" style="194" customWidth="1"/>
    <col min="3" max="3" width="10.625" style="194" customWidth="1"/>
    <col min="4" max="4" width="6.875" style="194" customWidth="1"/>
    <col min="5" max="8" width="5.00390625" style="194" customWidth="1"/>
    <col min="9" max="9" width="4.75390625" style="194" customWidth="1"/>
    <col min="10" max="10" width="5.00390625" style="194" customWidth="1"/>
    <col min="11" max="11" width="5.75390625" style="194" customWidth="1"/>
    <col min="12" max="12" width="5.375" style="194" customWidth="1"/>
    <col min="13" max="13" width="5.00390625" style="194" customWidth="1"/>
    <col min="14" max="14" width="5.375" style="194" customWidth="1"/>
    <col min="15" max="15" width="5.00390625" style="194" customWidth="1"/>
    <col min="16" max="16" width="5.75390625" style="194" customWidth="1"/>
    <col min="17" max="20" width="5.00390625" style="194" customWidth="1"/>
    <col min="21" max="16384" width="8.00390625" style="194" customWidth="1"/>
  </cols>
  <sheetData>
    <row r="1" spans="1:21" ht="16.5" customHeight="1">
      <c r="A1" s="1063" t="s">
        <v>229</v>
      </c>
      <c r="B1" s="1063"/>
      <c r="C1" s="1063"/>
      <c r="D1" s="1059" t="s">
        <v>421</v>
      </c>
      <c r="E1" s="1060"/>
      <c r="F1" s="1060"/>
      <c r="G1" s="1060"/>
      <c r="H1" s="1060"/>
      <c r="I1" s="1060"/>
      <c r="J1" s="1060"/>
      <c r="K1" s="1060"/>
      <c r="L1" s="1060"/>
      <c r="M1" s="1060"/>
      <c r="N1" s="1060"/>
      <c r="O1" s="222"/>
      <c r="P1" s="179" t="s">
        <v>471</v>
      </c>
      <c r="Q1" s="178"/>
      <c r="R1" s="178"/>
      <c r="S1" s="178"/>
      <c r="T1" s="178"/>
      <c r="U1" s="222"/>
    </row>
    <row r="2" spans="1:21" ht="16.5" customHeight="1">
      <c r="A2" s="1061" t="s">
        <v>422</v>
      </c>
      <c r="B2" s="1061"/>
      <c r="C2" s="1061"/>
      <c r="D2" s="1060"/>
      <c r="E2" s="1060"/>
      <c r="F2" s="1060"/>
      <c r="G2" s="1060"/>
      <c r="H2" s="1060"/>
      <c r="I2" s="1060"/>
      <c r="J2" s="1060"/>
      <c r="K2" s="1060"/>
      <c r="L2" s="1060"/>
      <c r="M2" s="1060"/>
      <c r="N2" s="1060"/>
      <c r="O2" s="223"/>
      <c r="P2" s="1052" t="s">
        <v>423</v>
      </c>
      <c r="Q2" s="1052"/>
      <c r="R2" s="1052"/>
      <c r="S2" s="1052"/>
      <c r="T2" s="1052"/>
      <c r="U2" s="223"/>
    </row>
    <row r="3" spans="1:21" ht="16.5" customHeight="1">
      <c r="A3" s="1032" t="s">
        <v>424</v>
      </c>
      <c r="B3" s="1032"/>
      <c r="C3" s="1032"/>
      <c r="D3" s="1064" t="s">
        <v>425</v>
      </c>
      <c r="E3" s="1064"/>
      <c r="F3" s="1064"/>
      <c r="G3" s="1064"/>
      <c r="H3" s="1064"/>
      <c r="I3" s="1064"/>
      <c r="J3" s="1064"/>
      <c r="K3" s="1064"/>
      <c r="L3" s="1064"/>
      <c r="M3" s="1064"/>
      <c r="N3" s="1064"/>
      <c r="O3" s="223"/>
      <c r="P3" s="183" t="s">
        <v>470</v>
      </c>
      <c r="Q3" s="223"/>
      <c r="R3" s="223"/>
      <c r="S3" s="223"/>
      <c r="T3" s="223"/>
      <c r="U3" s="223"/>
    </row>
    <row r="4" spans="1:21" ht="16.5" customHeight="1">
      <c r="A4" s="1065" t="s">
        <v>364</v>
      </c>
      <c r="B4" s="1065"/>
      <c r="C4" s="1065"/>
      <c r="D4" s="1041"/>
      <c r="E4" s="1041"/>
      <c r="F4" s="1041"/>
      <c r="G4" s="1041"/>
      <c r="H4" s="1041"/>
      <c r="I4" s="1041"/>
      <c r="J4" s="1041"/>
      <c r="K4" s="1041"/>
      <c r="L4" s="1041"/>
      <c r="M4" s="1041"/>
      <c r="N4" s="1041"/>
      <c r="O4" s="223"/>
      <c r="P4" s="182" t="s">
        <v>403</v>
      </c>
      <c r="Q4" s="223"/>
      <c r="R4" s="223"/>
      <c r="S4" s="223"/>
      <c r="T4" s="223"/>
      <c r="U4" s="223"/>
    </row>
    <row r="5" spans="12:21" ht="16.5" customHeight="1">
      <c r="L5" s="224"/>
      <c r="M5" s="224"/>
      <c r="N5" s="224"/>
      <c r="O5" s="186"/>
      <c r="P5" s="185" t="s">
        <v>426</v>
      </c>
      <c r="Q5" s="186"/>
      <c r="R5" s="186"/>
      <c r="S5" s="186"/>
      <c r="T5" s="186"/>
      <c r="U5" s="182"/>
    </row>
    <row r="6" spans="1:21" s="227" customFormat="1" ht="15.75" customHeight="1">
      <c r="A6" s="1053" t="s">
        <v>72</v>
      </c>
      <c r="B6" s="1054"/>
      <c r="C6" s="1037" t="s">
        <v>230</v>
      </c>
      <c r="D6" s="1062" t="s">
        <v>231</v>
      </c>
      <c r="E6" s="1036"/>
      <c r="F6" s="1036"/>
      <c r="G6" s="1036"/>
      <c r="H6" s="1036"/>
      <c r="I6" s="1036"/>
      <c r="J6" s="1036"/>
      <c r="K6" s="1036"/>
      <c r="L6" s="1036"/>
      <c r="M6" s="1036"/>
      <c r="N6" s="1036"/>
      <c r="O6" s="1036"/>
      <c r="P6" s="1036"/>
      <c r="Q6" s="1036"/>
      <c r="R6" s="1036"/>
      <c r="S6" s="1036"/>
      <c r="T6" s="1037" t="s">
        <v>232</v>
      </c>
      <c r="U6" s="226"/>
    </row>
    <row r="7" spans="1:20" s="228" customFormat="1" ht="12.75" customHeight="1">
      <c r="A7" s="1055"/>
      <c r="B7" s="1056"/>
      <c r="C7" s="1037"/>
      <c r="D7" s="1038" t="s">
        <v>227</v>
      </c>
      <c r="E7" s="1036" t="s">
        <v>7</v>
      </c>
      <c r="F7" s="1036"/>
      <c r="G7" s="1036"/>
      <c r="H7" s="1036"/>
      <c r="I7" s="1036"/>
      <c r="J7" s="1036"/>
      <c r="K7" s="1036"/>
      <c r="L7" s="1036"/>
      <c r="M7" s="1036"/>
      <c r="N7" s="1036"/>
      <c r="O7" s="1036"/>
      <c r="P7" s="1036"/>
      <c r="Q7" s="1036"/>
      <c r="R7" s="1036"/>
      <c r="S7" s="1036"/>
      <c r="T7" s="1037"/>
    </row>
    <row r="8" spans="1:21" s="228" customFormat="1" ht="43.5" customHeight="1">
      <c r="A8" s="1055"/>
      <c r="B8" s="1056"/>
      <c r="C8" s="1037"/>
      <c r="D8" s="1039"/>
      <c r="E8" s="1069" t="s">
        <v>233</v>
      </c>
      <c r="F8" s="1037"/>
      <c r="G8" s="1037"/>
      <c r="H8" s="1037" t="s">
        <v>234</v>
      </c>
      <c r="I8" s="1037"/>
      <c r="J8" s="1037"/>
      <c r="K8" s="1037" t="s">
        <v>235</v>
      </c>
      <c r="L8" s="1037"/>
      <c r="M8" s="1037" t="s">
        <v>236</v>
      </c>
      <c r="N8" s="1037"/>
      <c r="O8" s="1037"/>
      <c r="P8" s="1037" t="s">
        <v>237</v>
      </c>
      <c r="Q8" s="1037" t="s">
        <v>238</v>
      </c>
      <c r="R8" s="1037" t="s">
        <v>239</v>
      </c>
      <c r="S8" s="1066" t="s">
        <v>240</v>
      </c>
      <c r="T8" s="1037"/>
      <c r="U8" s="1029" t="s">
        <v>427</v>
      </c>
    </row>
    <row r="9" spans="1:21" s="228" customFormat="1" ht="44.25" customHeight="1">
      <c r="A9" s="1057"/>
      <c r="B9" s="1058"/>
      <c r="C9" s="1037"/>
      <c r="D9" s="1040"/>
      <c r="E9" s="229" t="s">
        <v>241</v>
      </c>
      <c r="F9" s="225" t="s">
        <v>242</v>
      </c>
      <c r="G9" s="225" t="s">
        <v>428</v>
      </c>
      <c r="H9" s="225" t="s">
        <v>243</v>
      </c>
      <c r="I9" s="225" t="s">
        <v>244</v>
      </c>
      <c r="J9" s="225" t="s">
        <v>245</v>
      </c>
      <c r="K9" s="225" t="s">
        <v>242</v>
      </c>
      <c r="L9" s="225" t="s">
        <v>246</v>
      </c>
      <c r="M9" s="225" t="s">
        <v>247</v>
      </c>
      <c r="N9" s="225" t="s">
        <v>248</v>
      </c>
      <c r="O9" s="225" t="s">
        <v>429</v>
      </c>
      <c r="P9" s="1037"/>
      <c r="Q9" s="1037"/>
      <c r="R9" s="1037"/>
      <c r="S9" s="1066"/>
      <c r="T9" s="1037"/>
      <c r="U9" s="1030"/>
    </row>
    <row r="10" spans="1:21" s="232" customFormat="1" ht="15.75" customHeight="1">
      <c r="A10" s="1033" t="s">
        <v>6</v>
      </c>
      <c r="B10" s="1034"/>
      <c r="C10" s="230">
        <v>1</v>
      </c>
      <c r="D10" s="230">
        <v>2</v>
      </c>
      <c r="E10" s="231">
        <v>3</v>
      </c>
      <c r="F10" s="231">
        <v>4</v>
      </c>
      <c r="G10" s="231">
        <v>5</v>
      </c>
      <c r="H10" s="231">
        <v>6</v>
      </c>
      <c r="I10" s="231">
        <v>7</v>
      </c>
      <c r="J10" s="231">
        <v>8</v>
      </c>
      <c r="K10" s="231">
        <v>9</v>
      </c>
      <c r="L10" s="231">
        <v>10</v>
      </c>
      <c r="M10" s="231">
        <v>11</v>
      </c>
      <c r="N10" s="231">
        <v>12</v>
      </c>
      <c r="O10" s="231">
        <v>13</v>
      </c>
      <c r="P10" s="231">
        <v>14</v>
      </c>
      <c r="Q10" s="231">
        <v>15</v>
      </c>
      <c r="R10" s="231">
        <v>16</v>
      </c>
      <c r="S10" s="231">
        <v>17</v>
      </c>
      <c r="T10" s="231">
        <v>18</v>
      </c>
      <c r="U10" s="1030"/>
    </row>
    <row r="11" spans="1:21" s="232" customFormat="1" ht="15.75" customHeight="1">
      <c r="A11" s="1067" t="s">
        <v>407</v>
      </c>
      <c r="B11" s="1068"/>
      <c r="C11" s="233">
        <f aca="true" t="shared" si="0" ref="C11:T11">C13-C12</f>
        <v>-2</v>
      </c>
      <c r="D11" s="233">
        <f t="shared" si="0"/>
        <v>0</v>
      </c>
      <c r="E11" s="233">
        <f t="shared" si="0"/>
        <v>0</v>
      </c>
      <c r="F11" s="233">
        <f t="shared" si="0"/>
        <v>8</v>
      </c>
      <c r="G11" s="233">
        <f t="shared" si="0"/>
        <v>-4</v>
      </c>
      <c r="H11" s="233">
        <f t="shared" si="0"/>
        <v>0</v>
      </c>
      <c r="I11" s="233">
        <f t="shared" si="0"/>
        <v>0</v>
      </c>
      <c r="J11" s="233">
        <f t="shared" si="0"/>
        <v>0</v>
      </c>
      <c r="K11" s="233">
        <f t="shared" si="0"/>
        <v>0</v>
      </c>
      <c r="L11" s="233">
        <f t="shared" si="0"/>
        <v>-3</v>
      </c>
      <c r="M11" s="233">
        <f t="shared" si="0"/>
        <v>0</v>
      </c>
      <c r="N11" s="233">
        <f t="shared" si="0"/>
        <v>1</v>
      </c>
      <c r="O11" s="233">
        <f t="shared" si="0"/>
        <v>-1</v>
      </c>
      <c r="P11" s="233">
        <f t="shared" si="0"/>
        <v>0</v>
      </c>
      <c r="Q11" s="233">
        <f t="shared" si="0"/>
        <v>0</v>
      </c>
      <c r="R11" s="233">
        <f t="shared" si="0"/>
        <v>0</v>
      </c>
      <c r="S11" s="233">
        <f t="shared" si="0"/>
        <v>-1</v>
      </c>
      <c r="T11" s="233">
        <f t="shared" si="0"/>
        <v>-2</v>
      </c>
      <c r="U11" s="1031"/>
    </row>
    <row r="12" spans="1:21" s="232" customFormat="1" ht="15.75" customHeight="1">
      <c r="A12" s="1043" t="s">
        <v>408</v>
      </c>
      <c r="B12" s="1044"/>
      <c r="C12" s="234">
        <v>125</v>
      </c>
      <c r="D12" s="234">
        <v>122</v>
      </c>
      <c r="E12" s="234">
        <v>0</v>
      </c>
      <c r="F12" s="234">
        <v>3</v>
      </c>
      <c r="G12" s="234">
        <v>43</v>
      </c>
      <c r="H12" s="234">
        <v>0</v>
      </c>
      <c r="I12" s="234">
        <v>0</v>
      </c>
      <c r="J12" s="234">
        <v>8</v>
      </c>
      <c r="K12" s="234">
        <v>4</v>
      </c>
      <c r="L12" s="234">
        <v>10</v>
      </c>
      <c r="M12" s="234">
        <v>0</v>
      </c>
      <c r="N12" s="234">
        <v>0</v>
      </c>
      <c r="O12" s="234">
        <v>20</v>
      </c>
      <c r="P12" s="234">
        <v>2</v>
      </c>
      <c r="Q12" s="234">
        <v>16</v>
      </c>
      <c r="R12" s="234">
        <v>0</v>
      </c>
      <c r="S12" s="234">
        <v>16</v>
      </c>
      <c r="T12" s="234">
        <v>3</v>
      </c>
      <c r="U12" s="235">
        <f>D12-'Báo cáo chất lượng CB Mẫu 14'!C14</f>
        <v>0</v>
      </c>
    </row>
    <row r="13" spans="1:21" s="232" customFormat="1" ht="15.75" customHeight="1">
      <c r="A13" s="1049" t="s">
        <v>37</v>
      </c>
      <c r="B13" s="1050"/>
      <c r="C13" s="236">
        <f aca="true" t="shared" si="1" ref="C13:T13">C14+C15</f>
        <v>123</v>
      </c>
      <c r="D13" s="236">
        <f t="shared" si="1"/>
        <v>122</v>
      </c>
      <c r="E13" s="236">
        <f t="shared" si="1"/>
        <v>0</v>
      </c>
      <c r="F13" s="236">
        <f t="shared" si="1"/>
        <v>11</v>
      </c>
      <c r="G13" s="236">
        <f t="shared" si="1"/>
        <v>39</v>
      </c>
      <c r="H13" s="236">
        <f t="shared" si="1"/>
        <v>0</v>
      </c>
      <c r="I13" s="236">
        <f t="shared" si="1"/>
        <v>0</v>
      </c>
      <c r="J13" s="236">
        <f t="shared" si="1"/>
        <v>8</v>
      </c>
      <c r="K13" s="236">
        <f t="shared" si="1"/>
        <v>4</v>
      </c>
      <c r="L13" s="236">
        <f t="shared" si="1"/>
        <v>7</v>
      </c>
      <c r="M13" s="236">
        <f t="shared" si="1"/>
        <v>0</v>
      </c>
      <c r="N13" s="236">
        <f t="shared" si="1"/>
        <v>1</v>
      </c>
      <c r="O13" s="236">
        <f t="shared" si="1"/>
        <v>19</v>
      </c>
      <c r="P13" s="236">
        <f t="shared" si="1"/>
        <v>2</v>
      </c>
      <c r="Q13" s="236">
        <f t="shared" si="1"/>
        <v>16</v>
      </c>
      <c r="R13" s="236">
        <f t="shared" si="1"/>
        <v>0</v>
      </c>
      <c r="S13" s="236">
        <f t="shared" si="1"/>
        <v>15</v>
      </c>
      <c r="T13" s="236">
        <f t="shared" si="1"/>
        <v>1</v>
      </c>
      <c r="U13" s="235">
        <f>D13-'Báo cáo chất lượng CB Mẫu 14'!C14</f>
        <v>0</v>
      </c>
    </row>
    <row r="14" spans="1:21" s="232" customFormat="1" ht="15.75" customHeight="1">
      <c r="A14" s="237" t="s">
        <v>0</v>
      </c>
      <c r="B14" s="189" t="s">
        <v>98</v>
      </c>
      <c r="C14" s="236">
        <f aca="true" t="shared" si="2" ref="C14:C26">D14+T14</f>
        <v>25</v>
      </c>
      <c r="D14" s="236">
        <f aca="true" t="shared" si="3" ref="D14:D26">SUM(E14:S14)</f>
        <v>25</v>
      </c>
      <c r="E14" s="238"/>
      <c r="F14" s="238">
        <v>4</v>
      </c>
      <c r="G14" s="238">
        <v>5</v>
      </c>
      <c r="H14" s="238"/>
      <c r="I14" s="238"/>
      <c r="J14" s="238">
        <v>2</v>
      </c>
      <c r="K14" s="238"/>
      <c r="L14" s="238">
        <v>3</v>
      </c>
      <c r="M14" s="238"/>
      <c r="N14" s="238">
        <v>1</v>
      </c>
      <c r="O14" s="238">
        <v>5</v>
      </c>
      <c r="P14" s="238"/>
      <c r="Q14" s="238">
        <v>2</v>
      </c>
      <c r="R14" s="238"/>
      <c r="S14" s="238">
        <v>3</v>
      </c>
      <c r="T14" s="238">
        <v>0</v>
      </c>
      <c r="U14" s="235">
        <f>D14-'Báo cáo chất lượng CB Mẫu 14'!C15</f>
        <v>0</v>
      </c>
    </row>
    <row r="15" spans="1:21" s="232" customFormat="1" ht="15.75" customHeight="1">
      <c r="A15" s="239" t="s">
        <v>1</v>
      </c>
      <c r="B15" s="189" t="s">
        <v>19</v>
      </c>
      <c r="C15" s="236">
        <f t="shared" si="2"/>
        <v>98</v>
      </c>
      <c r="D15" s="236">
        <f t="shared" si="3"/>
        <v>97</v>
      </c>
      <c r="E15" s="236">
        <f aca="true" t="shared" si="4" ref="E15:T15">SUM(E16:E26)</f>
        <v>0</v>
      </c>
      <c r="F15" s="236">
        <f t="shared" si="4"/>
        <v>7</v>
      </c>
      <c r="G15" s="236">
        <f t="shared" si="4"/>
        <v>34</v>
      </c>
      <c r="H15" s="236">
        <f t="shared" si="4"/>
        <v>0</v>
      </c>
      <c r="I15" s="236">
        <f t="shared" si="4"/>
        <v>0</v>
      </c>
      <c r="J15" s="236">
        <f t="shared" si="4"/>
        <v>6</v>
      </c>
      <c r="K15" s="236">
        <f t="shared" si="4"/>
        <v>4</v>
      </c>
      <c r="L15" s="236">
        <f t="shared" si="4"/>
        <v>4</v>
      </c>
      <c r="M15" s="236">
        <f t="shared" si="4"/>
        <v>0</v>
      </c>
      <c r="N15" s="236">
        <f t="shared" si="4"/>
        <v>0</v>
      </c>
      <c r="O15" s="236">
        <f t="shared" si="4"/>
        <v>14</v>
      </c>
      <c r="P15" s="236">
        <f t="shared" si="4"/>
        <v>2</v>
      </c>
      <c r="Q15" s="236">
        <f t="shared" si="4"/>
        <v>14</v>
      </c>
      <c r="R15" s="236">
        <f t="shared" si="4"/>
        <v>0</v>
      </c>
      <c r="S15" s="236">
        <f t="shared" si="4"/>
        <v>12</v>
      </c>
      <c r="T15" s="236">
        <f t="shared" si="4"/>
        <v>1</v>
      </c>
      <c r="U15" s="235">
        <f>D15-'Báo cáo chất lượng CB Mẫu 14'!C16</f>
        <v>0</v>
      </c>
    </row>
    <row r="16" spans="1:21" s="232" customFormat="1" ht="15.75" customHeight="1">
      <c r="A16" s="240" t="s">
        <v>52</v>
      </c>
      <c r="B16" s="78" t="s">
        <v>377</v>
      </c>
      <c r="C16" s="236">
        <f t="shared" si="2"/>
        <v>9</v>
      </c>
      <c r="D16" s="236">
        <f t="shared" si="3"/>
        <v>8</v>
      </c>
      <c r="E16" s="241"/>
      <c r="F16" s="241"/>
      <c r="G16" s="241">
        <v>5</v>
      </c>
      <c r="H16" s="241"/>
      <c r="I16" s="241"/>
      <c r="J16" s="241"/>
      <c r="K16" s="241"/>
      <c r="L16" s="241"/>
      <c r="M16" s="241"/>
      <c r="N16" s="241"/>
      <c r="O16" s="241">
        <v>1</v>
      </c>
      <c r="P16" s="241"/>
      <c r="Q16" s="241">
        <v>1</v>
      </c>
      <c r="R16" s="241"/>
      <c r="S16" s="241">
        <v>1</v>
      </c>
      <c r="T16" s="241">
        <v>1</v>
      </c>
      <c r="U16" s="235">
        <f>D16-'Báo cáo chất lượng CB Mẫu 14'!C17</f>
        <v>0</v>
      </c>
    </row>
    <row r="17" spans="1:21" s="232" customFormat="1" ht="15.75" customHeight="1">
      <c r="A17" s="240" t="s">
        <v>53</v>
      </c>
      <c r="B17" s="78" t="s">
        <v>409</v>
      </c>
      <c r="C17" s="236">
        <f t="shared" si="2"/>
        <v>7</v>
      </c>
      <c r="D17" s="236">
        <f t="shared" si="3"/>
        <v>7</v>
      </c>
      <c r="E17" s="241"/>
      <c r="F17" s="241"/>
      <c r="G17" s="241">
        <v>3</v>
      </c>
      <c r="H17" s="241"/>
      <c r="I17" s="241"/>
      <c r="J17" s="241">
        <v>1</v>
      </c>
      <c r="K17" s="241"/>
      <c r="L17" s="241"/>
      <c r="M17" s="241"/>
      <c r="N17" s="241"/>
      <c r="O17" s="241">
        <v>1</v>
      </c>
      <c r="P17" s="241"/>
      <c r="Q17" s="241">
        <v>1</v>
      </c>
      <c r="R17" s="241"/>
      <c r="S17" s="241">
        <v>1</v>
      </c>
      <c r="T17" s="241">
        <v>0</v>
      </c>
      <c r="U17" s="235">
        <f>D17-'Báo cáo chất lượng CB Mẫu 14'!C18</f>
        <v>0</v>
      </c>
    </row>
    <row r="18" spans="1:21" s="232" customFormat="1" ht="15.75" customHeight="1">
      <c r="A18" s="240" t="s">
        <v>58</v>
      </c>
      <c r="B18" s="78" t="s">
        <v>380</v>
      </c>
      <c r="C18" s="236">
        <f t="shared" si="2"/>
        <v>14</v>
      </c>
      <c r="D18" s="236">
        <f t="shared" si="3"/>
        <v>14</v>
      </c>
      <c r="E18" s="241"/>
      <c r="F18" s="241"/>
      <c r="G18" s="241">
        <v>8</v>
      </c>
      <c r="H18" s="241"/>
      <c r="I18" s="241"/>
      <c r="J18" s="241">
        <v>1</v>
      </c>
      <c r="K18" s="241"/>
      <c r="L18" s="241">
        <v>1</v>
      </c>
      <c r="M18" s="241"/>
      <c r="N18" s="241"/>
      <c r="O18" s="241">
        <v>1</v>
      </c>
      <c r="P18" s="241"/>
      <c r="Q18" s="241">
        <v>2</v>
      </c>
      <c r="R18" s="241"/>
      <c r="S18" s="241">
        <v>1</v>
      </c>
      <c r="T18" s="241">
        <v>0</v>
      </c>
      <c r="U18" s="235">
        <f>D18-'Báo cáo chất lượng CB Mẫu 14'!C19</f>
        <v>0</v>
      </c>
    </row>
    <row r="19" spans="1:21" s="232" customFormat="1" ht="15.75" customHeight="1">
      <c r="A19" s="240" t="s">
        <v>73</v>
      </c>
      <c r="B19" s="78" t="s">
        <v>381</v>
      </c>
      <c r="C19" s="236">
        <f t="shared" si="2"/>
        <v>7</v>
      </c>
      <c r="D19" s="236">
        <f t="shared" si="3"/>
        <v>7</v>
      </c>
      <c r="E19" s="241"/>
      <c r="F19" s="241"/>
      <c r="G19" s="241">
        <v>2</v>
      </c>
      <c r="H19" s="241"/>
      <c r="I19" s="241"/>
      <c r="J19" s="241"/>
      <c r="K19" s="241">
        <v>1</v>
      </c>
      <c r="L19" s="241"/>
      <c r="M19" s="241"/>
      <c r="N19" s="241"/>
      <c r="O19" s="241">
        <v>1</v>
      </c>
      <c r="P19" s="241"/>
      <c r="Q19" s="241">
        <v>2</v>
      </c>
      <c r="R19" s="241"/>
      <c r="S19" s="241">
        <v>1</v>
      </c>
      <c r="T19" s="241">
        <v>0</v>
      </c>
      <c r="U19" s="235">
        <f>D19-'Báo cáo chất lượng CB Mẫu 14'!C20</f>
        <v>0</v>
      </c>
    </row>
    <row r="20" spans="1:21" s="232" customFormat="1" ht="17.25" customHeight="1">
      <c r="A20" s="240" t="s">
        <v>74</v>
      </c>
      <c r="B20" s="78" t="s">
        <v>382</v>
      </c>
      <c r="C20" s="236">
        <f t="shared" si="2"/>
        <v>8</v>
      </c>
      <c r="D20" s="236">
        <f t="shared" si="3"/>
        <v>8</v>
      </c>
      <c r="E20" s="241"/>
      <c r="F20" s="241">
        <v>1</v>
      </c>
      <c r="G20" s="241">
        <v>2</v>
      </c>
      <c r="H20" s="241"/>
      <c r="I20" s="241"/>
      <c r="J20" s="241"/>
      <c r="K20" s="241">
        <v>1</v>
      </c>
      <c r="L20" s="241">
        <v>1</v>
      </c>
      <c r="M20" s="241"/>
      <c r="N20" s="241"/>
      <c r="O20" s="241">
        <v>1</v>
      </c>
      <c r="P20" s="241"/>
      <c r="Q20" s="241">
        <v>1</v>
      </c>
      <c r="R20" s="241"/>
      <c r="S20" s="241">
        <v>1</v>
      </c>
      <c r="T20" s="241">
        <v>0</v>
      </c>
      <c r="U20" s="235">
        <f>D20-'Báo cáo chất lượng CB Mẫu 14'!C21</f>
        <v>0</v>
      </c>
    </row>
    <row r="21" spans="1:21" s="232" customFormat="1" ht="15.75" customHeight="1">
      <c r="A21" s="240" t="s">
        <v>75</v>
      </c>
      <c r="B21" s="78" t="s">
        <v>383</v>
      </c>
      <c r="C21" s="236">
        <f t="shared" si="2"/>
        <v>10</v>
      </c>
      <c r="D21" s="236">
        <f t="shared" si="3"/>
        <v>10</v>
      </c>
      <c r="E21" s="241"/>
      <c r="F21" s="241">
        <v>1</v>
      </c>
      <c r="G21" s="241">
        <v>2</v>
      </c>
      <c r="H21" s="241"/>
      <c r="I21" s="241"/>
      <c r="J21" s="241"/>
      <c r="K21" s="241">
        <v>1</v>
      </c>
      <c r="L21" s="241"/>
      <c r="M21" s="241"/>
      <c r="N21" s="241"/>
      <c r="O21" s="241">
        <v>4</v>
      </c>
      <c r="P21" s="241"/>
      <c r="Q21" s="241">
        <v>1</v>
      </c>
      <c r="R21" s="241"/>
      <c r="S21" s="241">
        <v>1</v>
      </c>
      <c r="T21" s="241">
        <v>0</v>
      </c>
      <c r="U21" s="235">
        <f>D21-'Báo cáo chất lượng CB Mẫu 14'!C22</f>
        <v>0</v>
      </c>
    </row>
    <row r="22" spans="1:21" s="232" customFormat="1" ht="15.75" customHeight="1">
      <c r="A22" s="240" t="s">
        <v>76</v>
      </c>
      <c r="B22" s="78" t="s">
        <v>388</v>
      </c>
      <c r="C22" s="236">
        <f t="shared" si="2"/>
        <v>7</v>
      </c>
      <c r="D22" s="236">
        <f t="shared" si="3"/>
        <v>7</v>
      </c>
      <c r="E22" s="241"/>
      <c r="F22" s="241">
        <v>1</v>
      </c>
      <c r="G22" s="241">
        <v>1</v>
      </c>
      <c r="H22" s="241"/>
      <c r="I22" s="241"/>
      <c r="J22" s="241"/>
      <c r="K22" s="241"/>
      <c r="L22" s="241"/>
      <c r="M22" s="241"/>
      <c r="N22" s="241"/>
      <c r="O22" s="241">
        <v>2</v>
      </c>
      <c r="P22" s="241"/>
      <c r="Q22" s="241">
        <v>1</v>
      </c>
      <c r="R22" s="241"/>
      <c r="S22" s="241">
        <v>2</v>
      </c>
      <c r="T22" s="241">
        <v>0</v>
      </c>
      <c r="U22" s="235">
        <f>D22-'Báo cáo chất lượng CB Mẫu 14'!C23</f>
        <v>0</v>
      </c>
    </row>
    <row r="23" spans="1:21" s="232" customFormat="1" ht="15.75" customHeight="1">
      <c r="A23" s="240" t="s">
        <v>77</v>
      </c>
      <c r="B23" s="78" t="s">
        <v>390</v>
      </c>
      <c r="C23" s="236">
        <f t="shared" si="2"/>
        <v>9</v>
      </c>
      <c r="D23" s="236">
        <f t="shared" si="3"/>
        <v>9</v>
      </c>
      <c r="E23" s="241"/>
      <c r="F23" s="241">
        <v>1</v>
      </c>
      <c r="G23" s="241">
        <v>1</v>
      </c>
      <c r="H23" s="241"/>
      <c r="I23" s="241"/>
      <c r="J23" s="241">
        <v>1</v>
      </c>
      <c r="K23" s="241">
        <v>1</v>
      </c>
      <c r="L23" s="241">
        <v>1</v>
      </c>
      <c r="M23" s="241"/>
      <c r="N23" s="241"/>
      <c r="O23" s="241">
        <v>1</v>
      </c>
      <c r="P23" s="241">
        <v>1</v>
      </c>
      <c r="Q23" s="241">
        <v>1</v>
      </c>
      <c r="R23" s="241"/>
      <c r="S23" s="241">
        <v>1</v>
      </c>
      <c r="T23" s="241">
        <v>0</v>
      </c>
      <c r="U23" s="235">
        <f>D23-'Báo cáo chất lượng CB Mẫu 14'!C24</f>
        <v>0</v>
      </c>
    </row>
    <row r="24" spans="1:21" s="232" customFormat="1" ht="15.75" customHeight="1">
      <c r="A24" s="240" t="s">
        <v>78</v>
      </c>
      <c r="B24" s="78" t="s">
        <v>391</v>
      </c>
      <c r="C24" s="236">
        <f t="shared" si="2"/>
        <v>11</v>
      </c>
      <c r="D24" s="236">
        <f t="shared" si="3"/>
        <v>11</v>
      </c>
      <c r="E24" s="241"/>
      <c r="F24" s="241">
        <v>1</v>
      </c>
      <c r="G24" s="241">
        <v>3</v>
      </c>
      <c r="H24" s="241"/>
      <c r="I24" s="241"/>
      <c r="J24" s="241">
        <v>1</v>
      </c>
      <c r="K24" s="241"/>
      <c r="L24" s="241">
        <v>1</v>
      </c>
      <c r="M24" s="241"/>
      <c r="N24" s="241"/>
      <c r="O24" s="241">
        <v>1</v>
      </c>
      <c r="P24" s="241">
        <v>1</v>
      </c>
      <c r="Q24" s="241">
        <v>2</v>
      </c>
      <c r="R24" s="241"/>
      <c r="S24" s="241">
        <v>1</v>
      </c>
      <c r="T24" s="241">
        <v>0</v>
      </c>
      <c r="U24" s="235">
        <f>D24-'Báo cáo chất lượng CB Mẫu 14'!C25</f>
        <v>0</v>
      </c>
    </row>
    <row r="25" spans="1:21" s="232" customFormat="1" ht="15.75" customHeight="1">
      <c r="A25" s="240" t="s">
        <v>101</v>
      </c>
      <c r="B25" s="78" t="s">
        <v>392</v>
      </c>
      <c r="C25" s="236">
        <f t="shared" si="2"/>
        <v>8</v>
      </c>
      <c r="D25" s="236">
        <f t="shared" si="3"/>
        <v>8</v>
      </c>
      <c r="E25" s="241"/>
      <c r="F25" s="241">
        <v>1</v>
      </c>
      <c r="G25" s="241">
        <v>3</v>
      </c>
      <c r="H25" s="241"/>
      <c r="I25" s="241"/>
      <c r="J25" s="241">
        <v>1</v>
      </c>
      <c r="K25" s="241"/>
      <c r="L25" s="241"/>
      <c r="M25" s="241"/>
      <c r="N25" s="241"/>
      <c r="O25" s="241">
        <v>1</v>
      </c>
      <c r="P25" s="241"/>
      <c r="Q25" s="241">
        <v>1</v>
      </c>
      <c r="R25" s="241"/>
      <c r="S25" s="241">
        <v>1</v>
      </c>
      <c r="T25" s="241">
        <v>0</v>
      </c>
      <c r="U25" s="235">
        <f>D25-'Báo cáo chất lượng CB Mẫu 14'!C26</f>
        <v>0</v>
      </c>
    </row>
    <row r="26" spans="1:21" s="232" customFormat="1" ht="15.75" customHeight="1">
      <c r="A26" s="240" t="s">
        <v>102</v>
      </c>
      <c r="B26" s="78" t="s">
        <v>394</v>
      </c>
      <c r="C26" s="236">
        <f t="shared" si="2"/>
        <v>8</v>
      </c>
      <c r="D26" s="236">
        <f t="shared" si="3"/>
        <v>8</v>
      </c>
      <c r="E26" s="241"/>
      <c r="F26" s="241">
        <v>1</v>
      </c>
      <c r="G26" s="241">
        <v>4</v>
      </c>
      <c r="H26" s="241"/>
      <c r="I26" s="241"/>
      <c r="J26" s="241">
        <v>1</v>
      </c>
      <c r="K26" s="241"/>
      <c r="L26" s="241"/>
      <c r="M26" s="241"/>
      <c r="N26" s="241"/>
      <c r="O26" s="241"/>
      <c r="P26" s="241"/>
      <c r="Q26" s="241">
        <v>1</v>
      </c>
      <c r="R26" s="241"/>
      <c r="S26" s="241">
        <v>1</v>
      </c>
      <c r="T26" s="241">
        <v>0</v>
      </c>
      <c r="U26" s="235">
        <f>D26-'Báo cáo chất lượng CB Mẫu 14'!C27</f>
        <v>0</v>
      </c>
    </row>
    <row r="27" ht="6" customHeight="1"/>
    <row r="28" spans="1:20" s="243" customFormat="1" ht="15.75" customHeight="1">
      <c r="A28" s="242"/>
      <c r="B28" s="1035" t="s">
        <v>395</v>
      </c>
      <c r="C28" s="1035"/>
      <c r="D28" s="1035"/>
      <c r="E28" s="1035"/>
      <c r="F28" s="191"/>
      <c r="G28" s="191"/>
      <c r="H28" s="191"/>
      <c r="I28" s="191"/>
      <c r="J28" s="191"/>
      <c r="K28" s="191" t="s">
        <v>249</v>
      </c>
      <c r="L28" s="192"/>
      <c r="M28" s="1042" t="s">
        <v>430</v>
      </c>
      <c r="N28" s="1042"/>
      <c r="O28" s="1042"/>
      <c r="P28" s="1042"/>
      <c r="Q28" s="1042"/>
      <c r="R28" s="1042"/>
      <c r="S28" s="1042"/>
      <c r="T28" s="1042"/>
    </row>
    <row r="29" spans="1:20" s="243" customFormat="1" ht="18.75" customHeight="1">
      <c r="A29" s="242"/>
      <c r="B29" s="1048" t="s">
        <v>250</v>
      </c>
      <c r="C29" s="1048"/>
      <c r="D29" s="1048"/>
      <c r="E29" s="244"/>
      <c r="F29" s="193"/>
      <c r="G29" s="193"/>
      <c r="H29" s="193"/>
      <c r="I29" s="193"/>
      <c r="J29" s="193"/>
      <c r="K29" s="193"/>
      <c r="L29" s="192"/>
      <c r="M29" s="1051" t="s">
        <v>419</v>
      </c>
      <c r="N29" s="1051"/>
      <c r="O29" s="1051"/>
      <c r="P29" s="1051"/>
      <c r="Q29" s="1051"/>
      <c r="R29" s="1051"/>
      <c r="S29" s="1051"/>
      <c r="T29" s="1051"/>
    </row>
    <row r="30" spans="1:20" s="243" customFormat="1" ht="18.75">
      <c r="A30" s="194"/>
      <c r="B30" s="1045"/>
      <c r="C30" s="1045"/>
      <c r="D30" s="1045"/>
      <c r="E30" s="196"/>
      <c r="F30" s="196"/>
      <c r="G30" s="196"/>
      <c r="H30" s="196"/>
      <c r="I30" s="196"/>
      <c r="J30" s="196"/>
      <c r="K30" s="196"/>
      <c r="L30" s="196"/>
      <c r="M30" s="1046"/>
      <c r="N30" s="1046"/>
      <c r="O30" s="1046"/>
      <c r="P30" s="1046"/>
      <c r="Q30" s="1046"/>
      <c r="R30" s="1046"/>
      <c r="S30" s="1046"/>
      <c r="T30" s="1046"/>
    </row>
    <row r="31" spans="1:20" s="243" customFormat="1" ht="18.75">
      <c r="A31" s="194"/>
      <c r="B31" s="196"/>
      <c r="C31" s="196"/>
      <c r="D31" s="196"/>
      <c r="E31" s="196"/>
      <c r="F31" s="196"/>
      <c r="G31" s="196"/>
      <c r="H31" s="196"/>
      <c r="I31" s="196"/>
      <c r="J31" s="196"/>
      <c r="K31" s="196"/>
      <c r="L31" s="196"/>
      <c r="M31" s="196"/>
      <c r="N31" s="196"/>
      <c r="O31" s="196"/>
      <c r="P31" s="196"/>
      <c r="Q31" s="192"/>
      <c r="R31" s="192"/>
      <c r="S31" s="192"/>
      <c r="T31" s="192"/>
    </row>
    <row r="32" spans="2:20" ht="13.5" customHeight="1" hidden="1">
      <c r="B32" s="196"/>
      <c r="C32" s="196"/>
      <c r="D32" s="196"/>
      <c r="E32" s="196"/>
      <c r="F32" s="196"/>
      <c r="G32" s="196"/>
      <c r="H32" s="196"/>
      <c r="I32" s="196"/>
      <c r="J32" s="196"/>
      <c r="K32" s="196"/>
      <c r="L32" s="196"/>
      <c r="M32" s="196"/>
      <c r="N32" s="196"/>
      <c r="O32" s="196"/>
      <c r="P32" s="196"/>
      <c r="Q32" s="196"/>
      <c r="R32" s="196"/>
      <c r="S32" s="196"/>
      <c r="T32" s="196"/>
    </row>
    <row r="33" spans="1:20" ht="18.75" hidden="1">
      <c r="A33" s="245" t="s">
        <v>252</v>
      </c>
      <c r="B33" s="196"/>
      <c r="C33" s="196"/>
      <c r="D33" s="196"/>
      <c r="E33" s="196"/>
      <c r="F33" s="196"/>
      <c r="G33" s="196"/>
      <c r="H33" s="196"/>
      <c r="I33" s="196"/>
      <c r="J33" s="196"/>
      <c r="K33" s="196"/>
      <c r="L33" s="196"/>
      <c r="M33" s="196"/>
      <c r="N33" s="196"/>
      <c r="O33" s="196"/>
      <c r="P33" s="196"/>
      <c r="Q33" s="196"/>
      <c r="R33" s="196"/>
      <c r="S33" s="196"/>
      <c r="T33" s="196"/>
    </row>
    <row r="34" spans="2:20" ht="18.75" hidden="1">
      <c r="B34" s="246" t="s">
        <v>253</v>
      </c>
      <c r="C34" s="196"/>
      <c r="D34" s="196"/>
      <c r="E34" s="196"/>
      <c r="F34" s="196"/>
      <c r="G34" s="196"/>
      <c r="H34" s="196"/>
      <c r="I34" s="196"/>
      <c r="J34" s="196"/>
      <c r="K34" s="196"/>
      <c r="L34" s="196"/>
      <c r="M34" s="196"/>
      <c r="N34" s="196"/>
      <c r="O34" s="196"/>
      <c r="P34" s="196"/>
      <c r="Q34" s="196"/>
      <c r="R34" s="196"/>
      <c r="S34" s="196"/>
      <c r="T34" s="196"/>
    </row>
    <row r="35" spans="2:20" ht="18.75" hidden="1">
      <c r="B35" s="246" t="s">
        <v>254</v>
      </c>
      <c r="C35" s="196"/>
      <c r="D35" s="196"/>
      <c r="E35" s="196"/>
      <c r="F35" s="196"/>
      <c r="G35" s="196"/>
      <c r="H35" s="196"/>
      <c r="I35" s="196"/>
      <c r="J35" s="196"/>
      <c r="K35" s="196"/>
      <c r="L35" s="196"/>
      <c r="M35" s="196"/>
      <c r="N35" s="196"/>
      <c r="O35" s="196"/>
      <c r="P35" s="196"/>
      <c r="Q35" s="196"/>
      <c r="R35" s="196"/>
      <c r="S35" s="196"/>
      <c r="T35" s="196"/>
    </row>
    <row r="36" spans="2:20" s="221" customFormat="1" ht="18.75">
      <c r="B36" s="1047" t="s">
        <v>399</v>
      </c>
      <c r="C36" s="1047"/>
      <c r="D36" s="1047"/>
      <c r="E36" s="246"/>
      <c r="F36" s="246"/>
      <c r="G36" s="246"/>
      <c r="H36" s="246"/>
      <c r="I36" s="246"/>
      <c r="J36" s="246"/>
      <c r="K36" s="246"/>
      <c r="L36" s="246"/>
      <c r="M36" s="246"/>
      <c r="N36" s="1047" t="s">
        <v>399</v>
      </c>
      <c r="O36" s="1047"/>
      <c r="P36" s="1047"/>
      <c r="Q36" s="1047"/>
      <c r="R36" s="1047"/>
      <c r="S36" s="1047"/>
      <c r="T36" s="246"/>
    </row>
    <row r="37" spans="2:20" ht="18.75">
      <c r="B37" s="196"/>
      <c r="C37" s="196"/>
      <c r="D37" s="196"/>
      <c r="E37" s="196"/>
      <c r="F37" s="196"/>
      <c r="G37" s="196"/>
      <c r="H37" s="196"/>
      <c r="I37" s="196"/>
      <c r="J37" s="196"/>
      <c r="K37" s="196"/>
      <c r="L37" s="196"/>
      <c r="M37" s="196"/>
      <c r="N37" s="196"/>
      <c r="O37" s="196"/>
      <c r="P37" s="196"/>
      <c r="Q37" s="196"/>
      <c r="R37" s="196"/>
      <c r="S37" s="196"/>
      <c r="T37" s="196"/>
    </row>
    <row r="38" spans="2:21" ht="18.75">
      <c r="B38" s="918" t="s">
        <v>352</v>
      </c>
      <c r="C38" s="918"/>
      <c r="D38" s="918"/>
      <c r="E38" s="220"/>
      <c r="F38" s="220"/>
      <c r="G38" s="220"/>
      <c r="H38" s="220"/>
      <c r="I38" s="192"/>
      <c r="J38" s="192"/>
      <c r="K38" s="192"/>
      <c r="L38" s="192"/>
      <c r="M38" s="919" t="s">
        <v>353</v>
      </c>
      <c r="N38" s="919"/>
      <c r="O38" s="919"/>
      <c r="P38" s="919"/>
      <c r="Q38" s="919"/>
      <c r="R38" s="919"/>
      <c r="S38" s="919"/>
      <c r="T38" s="919"/>
      <c r="U38" s="173"/>
    </row>
    <row r="39" spans="2:20" ht="18.75">
      <c r="B39" s="196"/>
      <c r="C39" s="196"/>
      <c r="D39" s="196"/>
      <c r="E39" s="196"/>
      <c r="F39" s="196"/>
      <c r="G39" s="196"/>
      <c r="H39" s="196"/>
      <c r="I39" s="196"/>
      <c r="J39" s="196"/>
      <c r="K39" s="196"/>
      <c r="L39" s="196"/>
      <c r="M39" s="196"/>
      <c r="N39" s="196"/>
      <c r="O39" s="196"/>
      <c r="P39" s="196"/>
      <c r="Q39" s="196"/>
      <c r="R39" s="196"/>
      <c r="S39" s="196"/>
      <c r="T39" s="196"/>
    </row>
    <row r="40" spans="2:20" ht="18.75">
      <c r="B40" s="196"/>
      <c r="C40" s="196"/>
      <c r="D40" s="196"/>
      <c r="E40" s="196"/>
      <c r="F40" s="196"/>
      <c r="G40" s="196"/>
      <c r="H40" s="196"/>
      <c r="I40" s="196"/>
      <c r="J40" s="196"/>
      <c r="K40" s="196"/>
      <c r="L40" s="196"/>
      <c r="M40" s="196"/>
      <c r="N40" s="196"/>
      <c r="O40" s="196"/>
      <c r="P40" s="196"/>
      <c r="Q40" s="196"/>
      <c r="R40" s="196"/>
      <c r="S40" s="196"/>
      <c r="T40" s="19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6" customWidth="1"/>
    <col min="2" max="2" width="17.25390625" style="206" customWidth="1"/>
    <col min="3" max="3" width="9.625" style="206" customWidth="1"/>
    <col min="4" max="5" width="5.625" style="206" customWidth="1"/>
    <col min="6" max="7" width="6.25390625" style="206" customWidth="1"/>
    <col min="8" max="8" width="5.625" style="206" customWidth="1"/>
    <col min="9" max="9" width="6.00390625" style="206" customWidth="1"/>
    <col min="10" max="10" width="6.125" style="206" customWidth="1"/>
    <col min="11" max="12" width="5.625" style="206" customWidth="1"/>
    <col min="13" max="13" width="6.125" style="206" customWidth="1"/>
    <col min="14" max="15" width="6.25390625" style="206" customWidth="1"/>
    <col min="16" max="18" width="5.625" style="206" customWidth="1"/>
    <col min="19" max="19" width="5.875" style="206" customWidth="1"/>
    <col min="20" max="20" width="5.625" style="206" customWidth="1"/>
    <col min="21" max="28" width="8.00390625" style="206" customWidth="1"/>
    <col min="29" max="29" width="8.375" style="206" customWidth="1"/>
    <col min="30" max="30" width="8.00390625" style="206" customWidth="1"/>
    <col min="31" max="31" width="11.25390625" style="206" customWidth="1"/>
    <col min="32" max="32" width="13.50390625" style="206" customWidth="1"/>
    <col min="33" max="16384" width="8.00390625" style="206" customWidth="1"/>
  </cols>
  <sheetData>
    <row r="1" spans="1:20" ht="16.5">
      <c r="A1" s="1094" t="s">
        <v>255</v>
      </c>
      <c r="B1" s="1094"/>
      <c r="C1" s="1094"/>
      <c r="D1" s="248"/>
      <c r="E1" s="1103" t="s">
        <v>256</v>
      </c>
      <c r="F1" s="1103"/>
      <c r="G1" s="1103"/>
      <c r="H1" s="1103"/>
      <c r="I1" s="1103"/>
      <c r="J1" s="1103"/>
      <c r="K1" s="1103"/>
      <c r="L1" s="1103"/>
      <c r="M1" s="1103"/>
      <c r="N1" s="1103"/>
      <c r="O1" s="201"/>
      <c r="P1" s="1099" t="s">
        <v>469</v>
      </c>
      <c r="Q1" s="1099"/>
      <c r="R1" s="1099"/>
      <c r="S1" s="1099"/>
      <c r="T1" s="1099"/>
    </row>
    <row r="2" spans="1:20" ht="15.75" customHeight="1">
      <c r="A2" s="1095" t="s">
        <v>431</v>
      </c>
      <c r="B2" s="1095"/>
      <c r="C2" s="1095"/>
      <c r="D2" s="1095"/>
      <c r="E2" s="1097" t="s">
        <v>257</v>
      </c>
      <c r="F2" s="1097"/>
      <c r="G2" s="1097"/>
      <c r="H2" s="1097"/>
      <c r="I2" s="1097"/>
      <c r="J2" s="1097"/>
      <c r="K2" s="1097"/>
      <c r="L2" s="1097"/>
      <c r="M2" s="1097"/>
      <c r="N2" s="1097"/>
      <c r="O2" s="204"/>
      <c r="P2" s="1100" t="s">
        <v>411</v>
      </c>
      <c r="Q2" s="1100"/>
      <c r="R2" s="1100"/>
      <c r="S2" s="1100"/>
      <c r="T2" s="1100"/>
    </row>
    <row r="3" spans="1:20" ht="17.25">
      <c r="A3" s="1095" t="s">
        <v>362</v>
      </c>
      <c r="B3" s="1095"/>
      <c r="C3" s="1095"/>
      <c r="D3" s="249"/>
      <c r="E3" s="1105" t="s">
        <v>363</v>
      </c>
      <c r="F3" s="1105"/>
      <c r="G3" s="1105"/>
      <c r="H3" s="1105"/>
      <c r="I3" s="1105"/>
      <c r="J3" s="1105"/>
      <c r="K3" s="1105"/>
      <c r="L3" s="1105"/>
      <c r="M3" s="1105"/>
      <c r="N3" s="1105"/>
      <c r="O3" s="204"/>
      <c r="P3" s="1101" t="s">
        <v>470</v>
      </c>
      <c r="Q3" s="1101"/>
      <c r="R3" s="1101"/>
      <c r="S3" s="1101"/>
      <c r="T3" s="1101"/>
    </row>
    <row r="4" spans="1:20" ht="18.75" customHeight="1">
      <c r="A4" s="1096" t="s">
        <v>364</v>
      </c>
      <c r="B4" s="1096"/>
      <c r="C4" s="1096"/>
      <c r="D4" s="1098"/>
      <c r="E4" s="1098"/>
      <c r="F4" s="1098"/>
      <c r="G4" s="1098"/>
      <c r="H4" s="1098"/>
      <c r="I4" s="1098"/>
      <c r="J4" s="1098"/>
      <c r="K4" s="1098"/>
      <c r="L4" s="1098"/>
      <c r="M4" s="1098"/>
      <c r="N4" s="1098"/>
      <c r="O4" s="205"/>
      <c r="P4" s="1100" t="s">
        <v>403</v>
      </c>
      <c r="Q4" s="1101"/>
      <c r="R4" s="1101"/>
      <c r="S4" s="1101"/>
      <c r="T4" s="1101"/>
    </row>
    <row r="5" spans="1:23" ht="15">
      <c r="A5" s="218"/>
      <c r="B5" s="218"/>
      <c r="C5" s="250"/>
      <c r="D5" s="250"/>
      <c r="E5" s="218"/>
      <c r="F5" s="218"/>
      <c r="G5" s="218"/>
      <c r="H5" s="218"/>
      <c r="I5" s="218"/>
      <c r="J5" s="218"/>
      <c r="K5" s="218"/>
      <c r="L5" s="218"/>
      <c r="P5" s="1084" t="s">
        <v>426</v>
      </c>
      <c r="Q5" s="1084"/>
      <c r="R5" s="1084"/>
      <c r="S5" s="1084"/>
      <c r="T5" s="1084"/>
      <c r="U5" s="251"/>
      <c r="V5" s="251"/>
      <c r="W5" s="251"/>
    </row>
    <row r="6" spans="1:23" ht="29.25" customHeight="1">
      <c r="A6" s="1053" t="s">
        <v>72</v>
      </c>
      <c r="B6" s="1081"/>
      <c r="C6" s="1076" t="s">
        <v>2</v>
      </c>
      <c r="D6" s="1085" t="s">
        <v>258</v>
      </c>
      <c r="E6" s="1086"/>
      <c r="F6" s="1086"/>
      <c r="G6" s="1086"/>
      <c r="H6" s="1086"/>
      <c r="I6" s="1086"/>
      <c r="J6" s="1087"/>
      <c r="K6" s="1106" t="s">
        <v>259</v>
      </c>
      <c r="L6" s="1107"/>
      <c r="M6" s="1107"/>
      <c r="N6" s="1107"/>
      <c r="O6" s="1107"/>
      <c r="P6" s="1107"/>
      <c r="Q6" s="1107"/>
      <c r="R6" s="1107"/>
      <c r="S6" s="1107"/>
      <c r="T6" s="1108"/>
      <c r="U6" s="252"/>
      <c r="V6" s="253"/>
      <c r="W6" s="253"/>
    </row>
    <row r="7" spans="1:20" ht="19.5" customHeight="1">
      <c r="A7" s="1055"/>
      <c r="B7" s="1082"/>
      <c r="C7" s="1077"/>
      <c r="D7" s="1086" t="s">
        <v>7</v>
      </c>
      <c r="E7" s="1086"/>
      <c r="F7" s="1086"/>
      <c r="G7" s="1086"/>
      <c r="H7" s="1086"/>
      <c r="I7" s="1086"/>
      <c r="J7" s="1087"/>
      <c r="K7" s="1109"/>
      <c r="L7" s="1110"/>
      <c r="M7" s="1110"/>
      <c r="N7" s="1110"/>
      <c r="O7" s="1110"/>
      <c r="P7" s="1110"/>
      <c r="Q7" s="1110"/>
      <c r="R7" s="1110"/>
      <c r="S7" s="1110"/>
      <c r="T7" s="1111"/>
    </row>
    <row r="8" spans="1:20" ht="33" customHeight="1">
      <c r="A8" s="1055"/>
      <c r="B8" s="1082"/>
      <c r="C8" s="1077"/>
      <c r="D8" s="1074" t="s">
        <v>260</v>
      </c>
      <c r="E8" s="1112"/>
      <c r="F8" s="1075" t="s">
        <v>261</v>
      </c>
      <c r="G8" s="1112"/>
      <c r="H8" s="1075" t="s">
        <v>262</v>
      </c>
      <c r="I8" s="1112"/>
      <c r="J8" s="1075" t="s">
        <v>263</v>
      </c>
      <c r="K8" s="1102" t="s">
        <v>264</v>
      </c>
      <c r="L8" s="1102"/>
      <c r="M8" s="1102"/>
      <c r="N8" s="1102" t="s">
        <v>265</v>
      </c>
      <c r="O8" s="1102"/>
      <c r="P8" s="1102"/>
      <c r="Q8" s="1075" t="s">
        <v>266</v>
      </c>
      <c r="R8" s="1104" t="s">
        <v>267</v>
      </c>
      <c r="S8" s="1104" t="s">
        <v>268</v>
      </c>
      <c r="T8" s="1075" t="s">
        <v>269</v>
      </c>
    </row>
    <row r="9" spans="1:20" ht="18.75" customHeight="1">
      <c r="A9" s="1055"/>
      <c r="B9" s="1082"/>
      <c r="C9" s="1077"/>
      <c r="D9" s="1074" t="s">
        <v>270</v>
      </c>
      <c r="E9" s="1075" t="s">
        <v>271</v>
      </c>
      <c r="F9" s="1075" t="s">
        <v>270</v>
      </c>
      <c r="G9" s="1075" t="s">
        <v>271</v>
      </c>
      <c r="H9" s="1075" t="s">
        <v>270</v>
      </c>
      <c r="I9" s="1075" t="s">
        <v>272</v>
      </c>
      <c r="J9" s="1075"/>
      <c r="K9" s="1102"/>
      <c r="L9" s="1102"/>
      <c r="M9" s="1102"/>
      <c r="N9" s="1102"/>
      <c r="O9" s="1102"/>
      <c r="P9" s="1102"/>
      <c r="Q9" s="1075"/>
      <c r="R9" s="1104"/>
      <c r="S9" s="1104"/>
      <c r="T9" s="1075"/>
    </row>
    <row r="10" spans="1:20" ht="23.25" customHeight="1">
      <c r="A10" s="1057"/>
      <c r="B10" s="1083"/>
      <c r="C10" s="1078"/>
      <c r="D10" s="1074"/>
      <c r="E10" s="1075"/>
      <c r="F10" s="1075"/>
      <c r="G10" s="1075"/>
      <c r="H10" s="1075"/>
      <c r="I10" s="1075"/>
      <c r="J10" s="1075"/>
      <c r="K10" s="254" t="s">
        <v>273</v>
      </c>
      <c r="L10" s="254" t="s">
        <v>248</v>
      </c>
      <c r="M10" s="254" t="s">
        <v>274</v>
      </c>
      <c r="N10" s="254" t="s">
        <v>273</v>
      </c>
      <c r="O10" s="254" t="s">
        <v>275</v>
      </c>
      <c r="P10" s="254" t="s">
        <v>276</v>
      </c>
      <c r="Q10" s="1075"/>
      <c r="R10" s="1104"/>
      <c r="S10" s="1104"/>
      <c r="T10" s="1075"/>
    </row>
    <row r="11" spans="1:32" s="211" customFormat="1" ht="17.25" customHeight="1">
      <c r="A11" s="1079" t="s">
        <v>6</v>
      </c>
      <c r="B11" s="1080"/>
      <c r="C11" s="255">
        <v>1</v>
      </c>
      <c r="D11" s="256">
        <v>2</v>
      </c>
      <c r="E11" s="256">
        <v>3</v>
      </c>
      <c r="F11" s="256">
        <v>4</v>
      </c>
      <c r="G11" s="256">
        <v>5</v>
      </c>
      <c r="H11" s="256">
        <v>6</v>
      </c>
      <c r="I11" s="256">
        <v>7</v>
      </c>
      <c r="J11" s="256">
        <v>8</v>
      </c>
      <c r="K11" s="256">
        <v>9</v>
      </c>
      <c r="L11" s="256">
        <v>10</v>
      </c>
      <c r="M11" s="256">
        <v>11</v>
      </c>
      <c r="N11" s="256">
        <v>12</v>
      </c>
      <c r="O11" s="256">
        <v>13</v>
      </c>
      <c r="P11" s="256">
        <v>14</v>
      </c>
      <c r="Q11" s="257">
        <v>15</v>
      </c>
      <c r="R11" s="257">
        <v>16</v>
      </c>
      <c r="S11" s="257">
        <v>17</v>
      </c>
      <c r="T11" s="257">
        <v>18</v>
      </c>
      <c r="AF11" s="211">
        <f>AC14-AC15</f>
        <v>0</v>
      </c>
    </row>
    <row r="12" spans="1:20" s="211" customFormat="1" ht="17.25" customHeight="1">
      <c r="A12" s="1091" t="s">
        <v>432</v>
      </c>
      <c r="B12" s="1092"/>
      <c r="C12" s="258">
        <f aca="true" t="shared" si="0" ref="C12:T12">C14-C13</f>
        <v>0</v>
      </c>
      <c r="D12" s="258">
        <f t="shared" si="0"/>
        <v>0</v>
      </c>
      <c r="E12" s="258">
        <f t="shared" si="0"/>
        <v>0</v>
      </c>
      <c r="F12" s="258">
        <f t="shared" si="0"/>
        <v>-2</v>
      </c>
      <c r="G12" s="258">
        <f t="shared" si="0"/>
        <v>-4</v>
      </c>
      <c r="H12" s="258">
        <f t="shared" si="0"/>
        <v>5</v>
      </c>
      <c r="I12" s="258">
        <f t="shared" si="0"/>
        <v>4</v>
      </c>
      <c r="J12" s="258">
        <f t="shared" si="0"/>
        <v>-3</v>
      </c>
      <c r="K12" s="258">
        <f t="shared" si="0"/>
        <v>0</v>
      </c>
      <c r="L12" s="258">
        <f t="shared" si="0"/>
        <v>7</v>
      </c>
      <c r="M12" s="258">
        <f t="shared" si="0"/>
        <v>11</v>
      </c>
      <c r="N12" s="258">
        <f t="shared" si="0"/>
        <v>2</v>
      </c>
      <c r="O12" s="258">
        <f t="shared" si="0"/>
        <v>5</v>
      </c>
      <c r="P12" s="258">
        <f t="shared" si="0"/>
        <v>-73</v>
      </c>
      <c r="Q12" s="258">
        <f t="shared" si="0"/>
        <v>4</v>
      </c>
      <c r="R12" s="258">
        <f t="shared" si="0"/>
        <v>0</v>
      </c>
      <c r="S12" s="258">
        <f t="shared" si="0"/>
        <v>-3</v>
      </c>
      <c r="T12" s="258">
        <f t="shared" si="0"/>
        <v>37</v>
      </c>
    </row>
    <row r="13" spans="1:20" s="211" customFormat="1" ht="17.25" customHeight="1">
      <c r="A13" s="1070" t="s">
        <v>408</v>
      </c>
      <c r="B13" s="1071"/>
      <c r="C13" s="259">
        <v>122</v>
      </c>
      <c r="D13" s="259">
        <v>0</v>
      </c>
      <c r="E13" s="259">
        <v>0</v>
      </c>
      <c r="F13" s="259">
        <v>90</v>
      </c>
      <c r="G13" s="259">
        <v>13</v>
      </c>
      <c r="H13" s="259">
        <v>3</v>
      </c>
      <c r="I13" s="259">
        <v>10</v>
      </c>
      <c r="J13" s="259">
        <v>6</v>
      </c>
      <c r="K13" s="259">
        <v>0</v>
      </c>
      <c r="L13" s="259">
        <v>5</v>
      </c>
      <c r="M13" s="259">
        <v>67</v>
      </c>
      <c r="N13" s="259">
        <v>7</v>
      </c>
      <c r="O13" s="259">
        <v>10</v>
      </c>
      <c r="P13" s="259">
        <v>89</v>
      </c>
      <c r="Q13" s="259">
        <v>46</v>
      </c>
      <c r="R13" s="259">
        <v>8</v>
      </c>
      <c r="S13" s="259">
        <v>14</v>
      </c>
      <c r="T13" s="259">
        <v>16</v>
      </c>
    </row>
    <row r="14" spans="1:37" s="211" customFormat="1" ht="19.5" customHeight="1">
      <c r="A14" s="1073" t="s">
        <v>277</v>
      </c>
      <c r="B14" s="1074"/>
      <c r="C14" s="260">
        <f>C15+C16</f>
        <v>122</v>
      </c>
      <c r="D14" s="260">
        <f>D15+D16</f>
        <v>0</v>
      </c>
      <c r="E14" s="260">
        <f>E20+E31+E35+E41+E52+E58+E61+E65+E69+E73+E81+E88</f>
        <v>0</v>
      </c>
      <c r="F14" s="260">
        <f aca="true" t="shared" si="1" ref="F14:T14">F15+F16</f>
        <v>88</v>
      </c>
      <c r="G14" s="260">
        <f t="shared" si="1"/>
        <v>9</v>
      </c>
      <c r="H14" s="260">
        <f t="shared" si="1"/>
        <v>8</v>
      </c>
      <c r="I14" s="260">
        <f t="shared" si="1"/>
        <v>14</v>
      </c>
      <c r="J14" s="260">
        <f t="shared" si="1"/>
        <v>3</v>
      </c>
      <c r="K14" s="260">
        <f t="shared" si="1"/>
        <v>0</v>
      </c>
      <c r="L14" s="260">
        <f t="shared" si="1"/>
        <v>12</v>
      </c>
      <c r="M14" s="260">
        <f t="shared" si="1"/>
        <v>78</v>
      </c>
      <c r="N14" s="260">
        <f t="shared" si="1"/>
        <v>9</v>
      </c>
      <c r="O14" s="260">
        <f t="shared" si="1"/>
        <v>15</v>
      </c>
      <c r="P14" s="260">
        <f t="shared" si="1"/>
        <v>16</v>
      </c>
      <c r="Q14" s="260">
        <f t="shared" si="1"/>
        <v>50</v>
      </c>
      <c r="R14" s="260">
        <f t="shared" si="1"/>
        <v>8</v>
      </c>
      <c r="S14" s="260">
        <f t="shared" si="1"/>
        <v>11</v>
      </c>
      <c r="T14" s="260">
        <f t="shared" si="1"/>
        <v>53</v>
      </c>
      <c r="AK14" s="209"/>
    </row>
    <row r="15" spans="1:20" s="211" customFormat="1" ht="17.25" customHeight="1">
      <c r="A15" s="207" t="s">
        <v>0</v>
      </c>
      <c r="B15" s="208" t="s">
        <v>98</v>
      </c>
      <c r="C15" s="261">
        <f>D15+E15+F15+G15+H15+I15+J15</f>
        <v>25</v>
      </c>
      <c r="D15" s="262"/>
      <c r="E15" s="262"/>
      <c r="F15" s="262">
        <v>19</v>
      </c>
      <c r="G15" s="263">
        <v>2</v>
      </c>
      <c r="H15" s="262"/>
      <c r="I15" s="263">
        <v>3</v>
      </c>
      <c r="J15" s="263">
        <v>1</v>
      </c>
      <c r="K15" s="263"/>
      <c r="L15" s="263">
        <v>5</v>
      </c>
      <c r="M15" s="262">
        <v>17</v>
      </c>
      <c r="N15" s="262">
        <v>6</v>
      </c>
      <c r="O15" s="262"/>
      <c r="P15" s="262"/>
      <c r="Q15" s="262">
        <v>9</v>
      </c>
      <c r="R15" s="262">
        <v>2</v>
      </c>
      <c r="S15" s="262">
        <v>3</v>
      </c>
      <c r="T15" s="262">
        <v>11</v>
      </c>
    </row>
    <row r="16" spans="1:38" s="211" customFormat="1" ht="17.25" customHeight="1">
      <c r="A16" s="264" t="s">
        <v>1</v>
      </c>
      <c r="B16" s="208" t="s">
        <v>19</v>
      </c>
      <c r="C16" s="265">
        <f aca="true" t="shared" si="2" ref="C16:T16">C17+C18+C19+C20+C21+C22+C23+C24+C25+C26+C27</f>
        <v>97</v>
      </c>
      <c r="D16" s="265">
        <f t="shared" si="2"/>
        <v>0</v>
      </c>
      <c r="E16" s="265">
        <f t="shared" si="2"/>
        <v>0</v>
      </c>
      <c r="F16" s="265">
        <f t="shared" si="2"/>
        <v>69</v>
      </c>
      <c r="G16" s="265">
        <f t="shared" si="2"/>
        <v>7</v>
      </c>
      <c r="H16" s="265">
        <f t="shared" si="2"/>
        <v>8</v>
      </c>
      <c r="I16" s="265">
        <f t="shared" si="2"/>
        <v>11</v>
      </c>
      <c r="J16" s="265">
        <f t="shared" si="2"/>
        <v>2</v>
      </c>
      <c r="K16" s="265">
        <f t="shared" si="2"/>
        <v>0</v>
      </c>
      <c r="L16" s="265">
        <f t="shared" si="2"/>
        <v>7</v>
      </c>
      <c r="M16" s="265">
        <f t="shared" si="2"/>
        <v>61</v>
      </c>
      <c r="N16" s="265">
        <f t="shared" si="2"/>
        <v>3</v>
      </c>
      <c r="O16" s="265">
        <f t="shared" si="2"/>
        <v>15</v>
      </c>
      <c r="P16" s="265">
        <f t="shared" si="2"/>
        <v>16</v>
      </c>
      <c r="Q16" s="265">
        <f t="shared" si="2"/>
        <v>41</v>
      </c>
      <c r="R16" s="265">
        <f t="shared" si="2"/>
        <v>6</v>
      </c>
      <c r="S16" s="265">
        <f t="shared" si="2"/>
        <v>8</v>
      </c>
      <c r="T16" s="265">
        <f t="shared" si="2"/>
        <v>42</v>
      </c>
      <c r="AL16" s="209"/>
    </row>
    <row r="17" spans="1:32" s="211" customFormat="1" ht="17.25" customHeight="1">
      <c r="A17" s="210">
        <v>1</v>
      </c>
      <c r="B17" s="78" t="s">
        <v>377</v>
      </c>
      <c r="C17" s="261">
        <f aca="true" t="shared" si="3" ref="C17:C27">D17+E17+F17+G17+H17+I17+J17</f>
        <v>8</v>
      </c>
      <c r="D17" s="262"/>
      <c r="E17" s="262"/>
      <c r="F17" s="266">
        <v>6</v>
      </c>
      <c r="G17" s="266">
        <v>1</v>
      </c>
      <c r="H17" s="266"/>
      <c r="I17" s="267"/>
      <c r="J17" s="267">
        <v>1</v>
      </c>
      <c r="K17" s="267"/>
      <c r="L17" s="267"/>
      <c r="M17" s="266">
        <v>4</v>
      </c>
      <c r="N17" s="266">
        <v>1</v>
      </c>
      <c r="O17" s="266"/>
      <c r="P17" s="266"/>
      <c r="Q17" s="266">
        <v>5</v>
      </c>
      <c r="R17" s="266"/>
      <c r="S17" s="266"/>
      <c r="T17" s="266">
        <v>3</v>
      </c>
      <c r="AF17" s="209" t="e">
        <f>(R17-D17)/D17</f>
        <v>#DIV/0!</v>
      </c>
    </row>
    <row r="18" spans="1:20" s="211" customFormat="1" ht="17.25" customHeight="1">
      <c r="A18" s="210">
        <v>2</v>
      </c>
      <c r="B18" s="78" t="s">
        <v>409</v>
      </c>
      <c r="C18" s="261">
        <f t="shared" si="3"/>
        <v>7</v>
      </c>
      <c r="D18" s="262"/>
      <c r="E18" s="262"/>
      <c r="F18" s="266">
        <v>6</v>
      </c>
      <c r="G18" s="266"/>
      <c r="H18" s="266"/>
      <c r="I18" s="267">
        <v>1</v>
      </c>
      <c r="J18" s="267"/>
      <c r="K18" s="267"/>
      <c r="L18" s="267"/>
      <c r="M18" s="266">
        <v>6</v>
      </c>
      <c r="N18" s="266"/>
      <c r="O18" s="266">
        <v>3</v>
      </c>
      <c r="P18" s="266"/>
      <c r="Q18" s="266">
        <v>3</v>
      </c>
      <c r="R18" s="266">
        <v>1</v>
      </c>
      <c r="S18" s="266"/>
      <c r="T18" s="266">
        <v>3</v>
      </c>
    </row>
    <row r="19" spans="1:20" s="211" customFormat="1" ht="17.25" customHeight="1">
      <c r="A19" s="210">
        <v>3</v>
      </c>
      <c r="B19" s="78" t="s">
        <v>380</v>
      </c>
      <c r="C19" s="261">
        <f t="shared" si="3"/>
        <v>14</v>
      </c>
      <c r="D19" s="262"/>
      <c r="E19" s="262"/>
      <c r="F19" s="266">
        <v>12</v>
      </c>
      <c r="G19" s="266">
        <v>1</v>
      </c>
      <c r="H19" s="266"/>
      <c r="I19" s="267">
        <v>1</v>
      </c>
      <c r="J19" s="267"/>
      <c r="K19" s="267"/>
      <c r="L19" s="267"/>
      <c r="M19" s="266">
        <v>9</v>
      </c>
      <c r="N19" s="266">
        <v>1</v>
      </c>
      <c r="O19" s="266"/>
      <c r="P19" s="266">
        <v>13</v>
      </c>
      <c r="Q19" s="266">
        <v>8</v>
      </c>
      <c r="R19" s="266">
        <v>1</v>
      </c>
      <c r="S19" s="266">
        <v>1</v>
      </c>
      <c r="T19" s="266">
        <v>4</v>
      </c>
    </row>
    <row r="20" spans="1:20" s="211" customFormat="1" ht="17.25" customHeight="1">
      <c r="A20" s="210">
        <v>4</v>
      </c>
      <c r="B20" s="78" t="s">
        <v>381</v>
      </c>
      <c r="C20" s="261">
        <f t="shared" si="3"/>
        <v>7</v>
      </c>
      <c r="D20" s="262"/>
      <c r="E20" s="262"/>
      <c r="F20" s="266">
        <v>3</v>
      </c>
      <c r="G20" s="266"/>
      <c r="H20" s="266">
        <v>1</v>
      </c>
      <c r="I20" s="267">
        <v>2</v>
      </c>
      <c r="J20" s="267">
        <v>1</v>
      </c>
      <c r="K20" s="267"/>
      <c r="L20" s="267"/>
      <c r="M20" s="266">
        <v>3</v>
      </c>
      <c r="N20" s="266"/>
      <c r="O20" s="266">
        <v>1</v>
      </c>
      <c r="P20" s="266"/>
      <c r="Q20" s="266">
        <v>2</v>
      </c>
      <c r="R20" s="266"/>
      <c r="S20" s="266">
        <v>1</v>
      </c>
      <c r="T20" s="266">
        <v>4</v>
      </c>
    </row>
    <row r="21" spans="1:39" s="211" customFormat="1" ht="17.25" customHeight="1">
      <c r="A21" s="210">
        <v>5</v>
      </c>
      <c r="B21" s="78" t="s">
        <v>382</v>
      </c>
      <c r="C21" s="261">
        <f t="shared" si="3"/>
        <v>8</v>
      </c>
      <c r="D21" s="262"/>
      <c r="E21" s="262"/>
      <c r="F21" s="266">
        <v>5</v>
      </c>
      <c r="G21" s="266">
        <v>1</v>
      </c>
      <c r="H21" s="266">
        <v>2</v>
      </c>
      <c r="I21" s="267"/>
      <c r="J21" s="267"/>
      <c r="K21" s="267"/>
      <c r="L21" s="267">
        <v>1</v>
      </c>
      <c r="M21" s="266">
        <v>6</v>
      </c>
      <c r="N21" s="266"/>
      <c r="O21" s="266"/>
      <c r="P21" s="266"/>
      <c r="Q21" s="266">
        <v>3</v>
      </c>
      <c r="R21" s="266"/>
      <c r="S21" s="266">
        <v>2</v>
      </c>
      <c r="T21" s="266">
        <v>3</v>
      </c>
      <c r="AJ21" s="211">
        <f>AI20-AI21</f>
        <v>0</v>
      </c>
      <c r="AK21" s="211">
        <v>1653</v>
      </c>
      <c r="AL21" s="211">
        <f>AI20-AK21</f>
        <v>-1653</v>
      </c>
      <c r="AM21" s="209" t="e">
        <f>AL21/AI20</f>
        <v>#DIV/0!</v>
      </c>
    </row>
    <row r="22" spans="1:39" s="211" customFormat="1" ht="17.25" customHeight="1">
      <c r="A22" s="210">
        <v>6</v>
      </c>
      <c r="B22" s="78" t="s">
        <v>383</v>
      </c>
      <c r="C22" s="261">
        <f t="shared" si="3"/>
        <v>10</v>
      </c>
      <c r="D22" s="262"/>
      <c r="E22" s="262"/>
      <c r="F22" s="266">
        <v>7</v>
      </c>
      <c r="G22" s="266"/>
      <c r="H22" s="266">
        <v>1</v>
      </c>
      <c r="I22" s="267">
        <v>2</v>
      </c>
      <c r="J22" s="267"/>
      <c r="K22" s="267"/>
      <c r="L22" s="267">
        <v>1</v>
      </c>
      <c r="M22" s="266">
        <v>8</v>
      </c>
      <c r="N22" s="266"/>
      <c r="O22" s="266">
        <v>2</v>
      </c>
      <c r="P22" s="266"/>
      <c r="Q22" s="266">
        <v>3</v>
      </c>
      <c r="R22" s="266"/>
      <c r="S22" s="266">
        <v>1</v>
      </c>
      <c r="T22" s="266">
        <v>6</v>
      </c>
      <c r="AM22" s="209" t="e">
        <f>AN20-AM21</f>
        <v>#DIV/0!</v>
      </c>
    </row>
    <row r="23" spans="1:20" s="211" customFormat="1" ht="17.25" customHeight="1">
      <c r="A23" s="210">
        <v>7</v>
      </c>
      <c r="B23" s="78" t="s">
        <v>388</v>
      </c>
      <c r="C23" s="261">
        <f t="shared" si="3"/>
        <v>7</v>
      </c>
      <c r="D23" s="262"/>
      <c r="E23" s="262"/>
      <c r="F23" s="266">
        <v>4</v>
      </c>
      <c r="G23" s="266">
        <v>1</v>
      </c>
      <c r="H23" s="266">
        <v>1</v>
      </c>
      <c r="I23" s="267">
        <v>1</v>
      </c>
      <c r="J23" s="267"/>
      <c r="K23" s="267"/>
      <c r="L23" s="267">
        <v>1</v>
      </c>
      <c r="M23" s="266">
        <v>3</v>
      </c>
      <c r="N23" s="266"/>
      <c r="O23" s="266">
        <v>1</v>
      </c>
      <c r="P23" s="266"/>
      <c r="Q23" s="266">
        <v>2</v>
      </c>
      <c r="R23" s="266"/>
      <c r="S23" s="266"/>
      <c r="T23" s="266">
        <v>5</v>
      </c>
    </row>
    <row r="24" spans="1:36" s="211" customFormat="1" ht="17.25" customHeight="1">
      <c r="A24" s="210">
        <v>8</v>
      </c>
      <c r="B24" s="78" t="s">
        <v>390</v>
      </c>
      <c r="C24" s="261">
        <f t="shared" si="3"/>
        <v>9</v>
      </c>
      <c r="D24" s="262"/>
      <c r="E24" s="262"/>
      <c r="F24" s="266">
        <v>6</v>
      </c>
      <c r="G24" s="266">
        <v>1</v>
      </c>
      <c r="H24" s="266">
        <v>1</v>
      </c>
      <c r="I24" s="267">
        <v>1</v>
      </c>
      <c r="J24" s="267"/>
      <c r="K24" s="267"/>
      <c r="L24" s="267">
        <v>1</v>
      </c>
      <c r="M24" s="266">
        <v>4</v>
      </c>
      <c r="N24" s="266"/>
      <c r="O24" s="266">
        <v>1</v>
      </c>
      <c r="P24" s="266"/>
      <c r="Q24" s="266">
        <v>2</v>
      </c>
      <c r="R24" s="266">
        <v>1</v>
      </c>
      <c r="S24" s="266">
        <v>2</v>
      </c>
      <c r="T24" s="266">
        <v>4</v>
      </c>
      <c r="AJ24" s="211">
        <f>AI23-AI24</f>
        <v>0</v>
      </c>
    </row>
    <row r="25" spans="1:36" s="211" customFormat="1" ht="17.25" customHeight="1">
      <c r="A25" s="210">
        <v>9</v>
      </c>
      <c r="B25" s="78" t="s">
        <v>391</v>
      </c>
      <c r="C25" s="261">
        <f t="shared" si="3"/>
        <v>11</v>
      </c>
      <c r="D25" s="262"/>
      <c r="E25" s="262"/>
      <c r="F25" s="266">
        <v>8</v>
      </c>
      <c r="G25" s="266"/>
      <c r="H25" s="266">
        <v>1</v>
      </c>
      <c r="I25" s="267">
        <v>2</v>
      </c>
      <c r="J25" s="267"/>
      <c r="K25" s="267"/>
      <c r="L25" s="267">
        <v>1</v>
      </c>
      <c r="M25" s="266">
        <v>8</v>
      </c>
      <c r="N25" s="266">
        <v>1</v>
      </c>
      <c r="O25" s="266">
        <v>1</v>
      </c>
      <c r="P25" s="266">
        <v>3</v>
      </c>
      <c r="Q25" s="266">
        <v>4</v>
      </c>
      <c r="R25" s="266">
        <v>1</v>
      </c>
      <c r="S25" s="266">
        <v>1</v>
      </c>
      <c r="T25" s="266">
        <v>5</v>
      </c>
      <c r="AJ25" s="209" t="e">
        <f>AI24/AI25</f>
        <v>#DIV/0!</v>
      </c>
    </row>
    <row r="26" spans="1:44" s="211" customFormat="1" ht="17.25" customHeight="1">
      <c r="A26" s="210">
        <v>10</v>
      </c>
      <c r="B26" s="78" t="s">
        <v>392</v>
      </c>
      <c r="C26" s="261">
        <f t="shared" si="3"/>
        <v>8</v>
      </c>
      <c r="D26" s="262"/>
      <c r="E26" s="262"/>
      <c r="F26" s="266">
        <v>6</v>
      </c>
      <c r="G26" s="266">
        <v>1</v>
      </c>
      <c r="H26" s="266"/>
      <c r="I26" s="267">
        <v>1</v>
      </c>
      <c r="J26" s="267"/>
      <c r="K26" s="267"/>
      <c r="L26" s="267">
        <v>1</v>
      </c>
      <c r="M26" s="266">
        <v>3</v>
      </c>
      <c r="N26" s="266"/>
      <c r="O26" s="266">
        <v>3</v>
      </c>
      <c r="P26" s="266"/>
      <c r="Q26" s="266">
        <v>4</v>
      </c>
      <c r="R26" s="266">
        <v>1</v>
      </c>
      <c r="S26" s="266"/>
      <c r="T26" s="266">
        <v>3</v>
      </c>
      <c r="AR26" s="209"/>
    </row>
    <row r="27" spans="1:20" s="211" customFormat="1" ht="17.25" customHeight="1">
      <c r="A27" s="210">
        <v>11</v>
      </c>
      <c r="B27" s="78" t="s">
        <v>394</v>
      </c>
      <c r="C27" s="261">
        <f t="shared" si="3"/>
        <v>8</v>
      </c>
      <c r="D27" s="262"/>
      <c r="E27" s="262"/>
      <c r="F27" s="266">
        <v>6</v>
      </c>
      <c r="G27" s="266">
        <v>1</v>
      </c>
      <c r="H27" s="266">
        <v>1</v>
      </c>
      <c r="I27" s="267"/>
      <c r="J27" s="267"/>
      <c r="K27" s="267"/>
      <c r="L27" s="267">
        <v>1</v>
      </c>
      <c r="M27" s="266">
        <v>7</v>
      </c>
      <c r="N27" s="266"/>
      <c r="O27" s="266">
        <v>3</v>
      </c>
      <c r="P27" s="266"/>
      <c r="Q27" s="266">
        <v>5</v>
      </c>
      <c r="R27" s="266">
        <v>1</v>
      </c>
      <c r="S27" s="266"/>
      <c r="T27" s="266">
        <v>2</v>
      </c>
    </row>
    <row r="28" spans="1:35" ht="6.75" customHeight="1">
      <c r="A28" s="218"/>
      <c r="B28" s="218"/>
      <c r="C28" s="218"/>
      <c r="D28" s="218"/>
      <c r="E28" s="218"/>
      <c r="F28" s="218"/>
      <c r="G28" s="218"/>
      <c r="H28" s="218"/>
      <c r="I28" s="218"/>
      <c r="J28" s="218"/>
      <c r="K28" s="218"/>
      <c r="L28" s="218"/>
      <c r="M28" s="218"/>
      <c r="N28" s="218"/>
      <c r="O28" s="218"/>
      <c r="P28" s="218"/>
      <c r="Q28" s="218"/>
      <c r="AG28" s="206" t="s">
        <v>396</v>
      </c>
      <c r="AI28" s="200">
        <f>82/88</f>
        <v>0.9318181818181818</v>
      </c>
    </row>
    <row r="29" spans="1:20" ht="15.75" customHeight="1">
      <c r="A29" s="212"/>
      <c r="B29" s="1089" t="s">
        <v>420</v>
      </c>
      <c r="C29" s="1089"/>
      <c r="D29" s="1089"/>
      <c r="E29" s="1089"/>
      <c r="F29" s="268"/>
      <c r="G29" s="268"/>
      <c r="H29" s="268"/>
      <c r="I29" s="268"/>
      <c r="J29" s="268"/>
      <c r="K29" s="268"/>
      <c r="L29" s="216"/>
      <c r="M29" s="1088" t="s">
        <v>433</v>
      </c>
      <c r="N29" s="1088"/>
      <c r="O29" s="1088"/>
      <c r="P29" s="1088"/>
      <c r="Q29" s="1088"/>
      <c r="R29" s="1088"/>
      <c r="S29" s="1088"/>
      <c r="T29" s="1088"/>
    </row>
    <row r="30" spans="1:20" ht="18.75" customHeight="1">
      <c r="A30" s="212"/>
      <c r="B30" s="1090" t="s">
        <v>250</v>
      </c>
      <c r="C30" s="1090"/>
      <c r="D30" s="1090"/>
      <c r="E30" s="1090"/>
      <c r="F30" s="215"/>
      <c r="G30" s="215"/>
      <c r="H30" s="215"/>
      <c r="I30" s="215"/>
      <c r="J30" s="215"/>
      <c r="K30" s="215"/>
      <c r="L30" s="216"/>
      <c r="M30" s="1093" t="s">
        <v>251</v>
      </c>
      <c r="N30" s="1093"/>
      <c r="O30" s="1093"/>
      <c r="P30" s="1093"/>
      <c r="Q30" s="1093"/>
      <c r="R30" s="1093"/>
      <c r="S30" s="1093"/>
      <c r="T30" s="1093"/>
    </row>
    <row r="31" spans="1:20" ht="18.75">
      <c r="A31" s="218"/>
      <c r="B31" s="1045"/>
      <c r="C31" s="1045"/>
      <c r="D31" s="1045"/>
      <c r="E31" s="1045"/>
      <c r="F31" s="219"/>
      <c r="G31" s="219"/>
      <c r="H31" s="219"/>
      <c r="I31" s="219"/>
      <c r="J31" s="219"/>
      <c r="K31" s="219"/>
      <c r="L31" s="219"/>
      <c r="M31" s="1046"/>
      <c r="N31" s="1046"/>
      <c r="O31" s="1046"/>
      <c r="P31" s="1046"/>
      <c r="Q31" s="1046"/>
      <c r="R31" s="1046"/>
      <c r="S31" s="1046"/>
      <c r="T31" s="1046"/>
    </row>
    <row r="32" spans="1:20" ht="18.75">
      <c r="A32" s="218"/>
      <c r="B32" s="219"/>
      <c r="C32" s="219"/>
      <c r="D32" s="219"/>
      <c r="E32" s="219"/>
      <c r="F32" s="219"/>
      <c r="G32" s="219"/>
      <c r="H32" s="219"/>
      <c r="I32" s="219"/>
      <c r="J32" s="219"/>
      <c r="K32" s="219"/>
      <c r="L32" s="219"/>
      <c r="M32" s="219"/>
      <c r="N32" s="219"/>
      <c r="O32" s="219"/>
      <c r="P32" s="219"/>
      <c r="Q32" s="219"/>
      <c r="R32" s="216"/>
      <c r="S32" s="216"/>
      <c r="T32" s="216"/>
    </row>
    <row r="33" spans="2:20" ht="18">
      <c r="B33" s="1072" t="s">
        <v>399</v>
      </c>
      <c r="C33" s="1072"/>
      <c r="D33" s="1072"/>
      <c r="E33" s="1072"/>
      <c r="F33" s="1072"/>
      <c r="G33" s="269"/>
      <c r="H33" s="269"/>
      <c r="I33" s="269"/>
      <c r="J33" s="269"/>
      <c r="K33" s="269"/>
      <c r="L33" s="269"/>
      <c r="M33" s="269"/>
      <c r="N33" s="1072" t="s">
        <v>399</v>
      </c>
      <c r="O33" s="1072"/>
      <c r="P33" s="1072"/>
      <c r="Q33" s="1072"/>
      <c r="R33" s="1072"/>
      <c r="S33" s="1072"/>
      <c r="T33" s="216"/>
    </row>
    <row r="34" spans="2:20" ht="18">
      <c r="B34" s="216"/>
      <c r="C34" s="216"/>
      <c r="D34" s="216"/>
      <c r="E34" s="216"/>
      <c r="F34" s="216"/>
      <c r="G34" s="216"/>
      <c r="H34" s="216"/>
      <c r="I34" s="216"/>
      <c r="J34" s="216"/>
      <c r="K34" s="216"/>
      <c r="L34" s="216"/>
      <c r="M34" s="216"/>
      <c r="N34" s="216"/>
      <c r="O34" s="216"/>
      <c r="P34" s="216"/>
      <c r="Q34" s="216"/>
      <c r="R34" s="216"/>
      <c r="S34" s="216"/>
      <c r="T34" s="216"/>
    </row>
    <row r="35" spans="2:20" ht="18.75">
      <c r="B35" s="918" t="s">
        <v>352</v>
      </c>
      <c r="C35" s="918"/>
      <c r="D35" s="918"/>
      <c r="E35" s="918"/>
      <c r="F35" s="220"/>
      <c r="G35" s="220"/>
      <c r="H35" s="220"/>
      <c r="I35" s="192"/>
      <c r="J35" s="192"/>
      <c r="K35" s="192"/>
      <c r="L35" s="192"/>
      <c r="M35" s="919" t="s">
        <v>353</v>
      </c>
      <c r="N35" s="919"/>
      <c r="O35" s="919"/>
      <c r="P35" s="919"/>
      <c r="Q35" s="919"/>
      <c r="R35" s="919"/>
      <c r="S35" s="919"/>
      <c r="T35" s="919"/>
    </row>
    <row r="36" spans="2:20" ht="18.75">
      <c r="B36" s="102"/>
      <c r="C36" s="102"/>
      <c r="D36" s="102"/>
      <c r="E36" s="102"/>
      <c r="F36" s="220"/>
      <c r="G36" s="220"/>
      <c r="H36" s="220"/>
      <c r="I36" s="192"/>
      <c r="J36" s="192"/>
      <c r="K36" s="192"/>
      <c r="L36" s="192"/>
      <c r="M36" s="103"/>
      <c r="N36" s="103"/>
      <c r="O36" s="103"/>
      <c r="P36" s="103"/>
      <c r="Q36" s="103"/>
      <c r="R36" s="103"/>
      <c r="S36" s="103"/>
      <c r="T36" s="103"/>
    </row>
    <row r="37" spans="2:20" ht="18.75">
      <c r="B37" s="102"/>
      <c r="C37" s="102"/>
      <c r="D37" s="102"/>
      <c r="E37" s="102"/>
      <c r="F37" s="220"/>
      <c r="G37" s="220"/>
      <c r="H37" s="220"/>
      <c r="I37" s="192"/>
      <c r="J37" s="192"/>
      <c r="K37" s="192"/>
      <c r="L37" s="192"/>
      <c r="M37" s="103"/>
      <c r="N37" s="103"/>
      <c r="O37" s="103"/>
      <c r="P37" s="103"/>
      <c r="Q37" s="103"/>
      <c r="R37" s="103"/>
      <c r="S37" s="103"/>
      <c r="T37" s="103"/>
    </row>
    <row r="38" s="271" customFormat="1" ht="15" hidden="1">
      <c r="A38" s="270" t="s">
        <v>226</v>
      </c>
    </row>
    <row r="39" spans="2:8" s="272" customFormat="1" ht="15" hidden="1">
      <c r="B39" s="273" t="s">
        <v>278</v>
      </c>
      <c r="C39" s="273"/>
      <c r="D39" s="273"/>
      <c r="E39" s="273"/>
      <c r="F39" s="273"/>
      <c r="G39" s="273"/>
      <c r="H39" s="273"/>
    </row>
    <row r="40" spans="2:8" s="274" customFormat="1" ht="15" hidden="1">
      <c r="B40" s="273" t="s">
        <v>279</v>
      </c>
      <c r="C40" s="199"/>
      <c r="D40" s="199"/>
      <c r="E40" s="199"/>
      <c r="F40" s="199"/>
      <c r="G40" s="199"/>
      <c r="H40" s="19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7" customWidth="1"/>
    <col min="2" max="2" width="26.875" style="287" customWidth="1"/>
    <col min="3" max="3" width="11.625" style="243" customWidth="1"/>
    <col min="4" max="7" width="9.00390625" style="243" customWidth="1"/>
    <col min="8" max="9" width="10.125" style="243" customWidth="1"/>
    <col min="10" max="12" width="9.00390625" style="243" customWidth="1"/>
    <col min="13" max="28" width="8.00390625" style="243" customWidth="1"/>
    <col min="29" max="29" width="8.375" style="243" customWidth="1"/>
    <col min="30" max="30" width="8.00390625" style="243" customWidth="1"/>
    <col min="31" max="31" width="11.25390625" style="243" customWidth="1"/>
    <col min="32" max="32" width="13.50390625" style="243" customWidth="1"/>
    <col min="33" max="16384" width="8.00390625" style="243" customWidth="1"/>
  </cols>
  <sheetData>
    <row r="1" spans="1:12" ht="36" customHeight="1">
      <c r="A1" s="1116" t="s">
        <v>280</v>
      </c>
      <c r="B1" s="1116"/>
      <c r="C1" s="1116"/>
      <c r="D1" s="1119" t="s">
        <v>472</v>
      </c>
      <c r="E1" s="1119"/>
      <c r="F1" s="1119"/>
      <c r="G1" s="1119"/>
      <c r="H1" s="1119"/>
      <c r="I1" s="1119"/>
      <c r="J1" s="1120" t="s">
        <v>473</v>
      </c>
      <c r="K1" s="1121"/>
      <c r="L1" s="1121"/>
    </row>
    <row r="2" spans="1:12" ht="34.5" customHeight="1">
      <c r="A2" s="1122" t="s">
        <v>434</v>
      </c>
      <c r="B2" s="1122"/>
      <c r="C2" s="1122"/>
      <c r="D2" s="1119"/>
      <c r="E2" s="1119"/>
      <c r="F2" s="1119"/>
      <c r="G2" s="1119"/>
      <c r="H2" s="1119"/>
      <c r="I2" s="1119"/>
      <c r="J2" s="1123" t="s">
        <v>474</v>
      </c>
      <c r="K2" s="1124"/>
      <c r="L2" s="1124"/>
    </row>
    <row r="3" spans="1:12" ht="15" customHeight="1">
      <c r="A3" s="275" t="s">
        <v>364</v>
      </c>
      <c r="B3" s="184"/>
      <c r="C3" s="1125"/>
      <c r="D3" s="1125"/>
      <c r="E3" s="1125"/>
      <c r="F3" s="1125"/>
      <c r="G3" s="1125"/>
      <c r="H3" s="1125"/>
      <c r="I3" s="1125"/>
      <c r="J3" s="1117"/>
      <c r="K3" s="1118"/>
      <c r="L3" s="1118"/>
    </row>
    <row r="4" spans="1:12" ht="15.75" customHeight="1">
      <c r="A4" s="276"/>
      <c r="B4" s="276"/>
      <c r="C4" s="277"/>
      <c r="D4" s="277"/>
      <c r="E4" s="180"/>
      <c r="F4" s="180"/>
      <c r="G4" s="180"/>
      <c r="H4" s="278"/>
      <c r="I4" s="278"/>
      <c r="J4" s="1113" t="s">
        <v>281</v>
      </c>
      <c r="K4" s="1113"/>
      <c r="L4" s="1113"/>
    </row>
    <row r="5" spans="1:12" s="279" customFormat="1" ht="28.5" customHeight="1">
      <c r="A5" s="1127" t="s">
        <v>72</v>
      </c>
      <c r="B5" s="1127"/>
      <c r="C5" s="1037" t="s">
        <v>38</v>
      </c>
      <c r="D5" s="1037" t="s">
        <v>282</v>
      </c>
      <c r="E5" s="1037"/>
      <c r="F5" s="1037"/>
      <c r="G5" s="1037"/>
      <c r="H5" s="1037" t="s">
        <v>283</v>
      </c>
      <c r="I5" s="1037"/>
      <c r="J5" s="1037" t="s">
        <v>284</v>
      </c>
      <c r="K5" s="1037"/>
      <c r="L5" s="1037"/>
    </row>
    <row r="6" spans="1:13" s="279" customFormat="1" ht="80.25" customHeight="1">
      <c r="A6" s="1127"/>
      <c r="B6" s="1127"/>
      <c r="C6" s="1037"/>
      <c r="D6" s="225" t="s">
        <v>285</v>
      </c>
      <c r="E6" s="225" t="s">
        <v>286</v>
      </c>
      <c r="F6" s="225" t="s">
        <v>435</v>
      </c>
      <c r="G6" s="225" t="s">
        <v>287</v>
      </c>
      <c r="H6" s="225" t="s">
        <v>288</v>
      </c>
      <c r="I6" s="225" t="s">
        <v>289</v>
      </c>
      <c r="J6" s="225" t="s">
        <v>290</v>
      </c>
      <c r="K6" s="225" t="s">
        <v>291</v>
      </c>
      <c r="L6" s="225" t="s">
        <v>292</v>
      </c>
      <c r="M6" s="280"/>
    </row>
    <row r="7" spans="1:12" s="281" customFormat="1" ht="16.5" customHeight="1">
      <c r="A7" s="1114" t="s">
        <v>6</v>
      </c>
      <c r="B7" s="1114"/>
      <c r="C7" s="231">
        <v>1</v>
      </c>
      <c r="D7" s="231">
        <v>2</v>
      </c>
      <c r="E7" s="231">
        <v>3</v>
      </c>
      <c r="F7" s="231">
        <v>4</v>
      </c>
      <c r="G7" s="231">
        <v>5</v>
      </c>
      <c r="H7" s="231">
        <v>6</v>
      </c>
      <c r="I7" s="231">
        <v>7</v>
      </c>
      <c r="J7" s="231">
        <v>8</v>
      </c>
      <c r="K7" s="231">
        <v>9</v>
      </c>
      <c r="L7" s="231">
        <v>10</v>
      </c>
    </row>
    <row r="8" spans="1:12" s="281" customFormat="1" ht="16.5" customHeight="1">
      <c r="A8" s="1130" t="s">
        <v>432</v>
      </c>
      <c r="B8" s="1131"/>
      <c r="C8" s="233">
        <f aca="true" t="shared" si="0" ref="C8:L8">C10-C9</f>
        <v>-3</v>
      </c>
      <c r="D8" s="233">
        <f t="shared" si="0"/>
        <v>-1</v>
      </c>
      <c r="E8" s="233">
        <f t="shared" si="0"/>
        <v>0</v>
      </c>
      <c r="F8" s="233">
        <f t="shared" si="0"/>
        <v>0</v>
      </c>
      <c r="G8" s="233">
        <f t="shared" si="0"/>
        <v>-2</v>
      </c>
      <c r="H8" s="233">
        <f t="shared" si="0"/>
        <v>-2</v>
      </c>
      <c r="I8" s="233">
        <f t="shared" si="0"/>
        <v>0</v>
      </c>
      <c r="J8" s="233">
        <f t="shared" si="0"/>
        <v>-2</v>
      </c>
      <c r="K8" s="233">
        <f t="shared" si="0"/>
        <v>-1</v>
      </c>
      <c r="L8" s="233">
        <f t="shared" si="0"/>
        <v>0</v>
      </c>
    </row>
    <row r="9" spans="1:12" s="281" customFormat="1" ht="16.5" customHeight="1">
      <c r="A9" s="1128" t="s">
        <v>408</v>
      </c>
      <c r="B9" s="1129"/>
      <c r="C9" s="234">
        <v>9</v>
      </c>
      <c r="D9" s="234">
        <v>2</v>
      </c>
      <c r="E9" s="234">
        <v>2</v>
      </c>
      <c r="F9" s="234">
        <v>0</v>
      </c>
      <c r="G9" s="234">
        <v>5</v>
      </c>
      <c r="H9" s="234">
        <v>8</v>
      </c>
      <c r="I9" s="234">
        <v>0</v>
      </c>
      <c r="J9" s="234">
        <v>8</v>
      </c>
      <c r="K9" s="234">
        <v>1</v>
      </c>
      <c r="L9" s="234">
        <v>0</v>
      </c>
    </row>
    <row r="10" spans="1:12" s="281" customFormat="1" ht="16.5" customHeight="1">
      <c r="A10" s="1115" t="s">
        <v>277</v>
      </c>
      <c r="B10" s="1115"/>
      <c r="C10" s="236">
        <f aca="true" t="shared" si="1" ref="C10:L10">C11+C12</f>
        <v>6</v>
      </c>
      <c r="D10" s="236">
        <f t="shared" si="1"/>
        <v>1</v>
      </c>
      <c r="E10" s="236">
        <f t="shared" si="1"/>
        <v>2</v>
      </c>
      <c r="F10" s="236">
        <f t="shared" si="1"/>
        <v>0</v>
      </c>
      <c r="G10" s="236">
        <f t="shared" si="1"/>
        <v>3</v>
      </c>
      <c r="H10" s="236">
        <f t="shared" si="1"/>
        <v>6</v>
      </c>
      <c r="I10" s="236">
        <f t="shared" si="1"/>
        <v>0</v>
      </c>
      <c r="J10" s="236">
        <f t="shared" si="1"/>
        <v>6</v>
      </c>
      <c r="K10" s="236">
        <f t="shared" si="1"/>
        <v>0</v>
      </c>
      <c r="L10" s="236">
        <f t="shared" si="1"/>
        <v>0</v>
      </c>
    </row>
    <row r="11" spans="1:12" s="281" customFormat="1" ht="16.5" customHeight="1">
      <c r="A11" s="207" t="s">
        <v>0</v>
      </c>
      <c r="B11" s="208" t="s">
        <v>293</v>
      </c>
      <c r="C11" s="282">
        <f>D11+E11+F11+G11</f>
        <v>3</v>
      </c>
      <c r="D11" s="241">
        <v>1</v>
      </c>
      <c r="E11" s="241">
        <v>0</v>
      </c>
      <c r="F11" s="241">
        <v>0</v>
      </c>
      <c r="G11" s="241">
        <v>2</v>
      </c>
      <c r="H11" s="241">
        <v>3</v>
      </c>
      <c r="I11" s="241">
        <v>0</v>
      </c>
      <c r="J11" s="283">
        <v>3</v>
      </c>
      <c r="K11" s="283">
        <v>0</v>
      </c>
      <c r="L11" s="283">
        <v>0</v>
      </c>
    </row>
    <row r="12" spans="1:12" s="281" customFormat="1" ht="16.5" customHeight="1">
      <c r="A12" s="207" t="s">
        <v>1</v>
      </c>
      <c r="B12" s="208" t="s">
        <v>19</v>
      </c>
      <c r="C12" s="236">
        <f aca="true" t="shared" si="2" ref="C12:L12">C13+C14+C15+C16+C17+C18+C19+C20+C21+C22+C23</f>
        <v>3</v>
      </c>
      <c r="D12" s="236">
        <f t="shared" si="2"/>
        <v>0</v>
      </c>
      <c r="E12" s="236">
        <f t="shared" si="2"/>
        <v>2</v>
      </c>
      <c r="F12" s="236">
        <f t="shared" si="2"/>
        <v>0</v>
      </c>
      <c r="G12" s="236">
        <f t="shared" si="2"/>
        <v>1</v>
      </c>
      <c r="H12" s="236">
        <f t="shared" si="2"/>
        <v>3</v>
      </c>
      <c r="I12" s="236">
        <f t="shared" si="2"/>
        <v>0</v>
      </c>
      <c r="J12" s="236">
        <f t="shared" si="2"/>
        <v>3</v>
      </c>
      <c r="K12" s="236">
        <f t="shared" si="2"/>
        <v>0</v>
      </c>
      <c r="L12" s="236">
        <f t="shared" si="2"/>
        <v>0</v>
      </c>
    </row>
    <row r="13" spans="1:32" s="281" customFormat="1" ht="16.5" customHeight="1">
      <c r="A13" s="284">
        <v>1</v>
      </c>
      <c r="B13" s="78" t="s">
        <v>377</v>
      </c>
      <c r="C13" s="282">
        <f aca="true" t="shared" si="3" ref="C13:C23">D13+E13+F13+G13</f>
        <v>0</v>
      </c>
      <c r="D13" s="241">
        <v>0</v>
      </c>
      <c r="E13" s="241">
        <v>0</v>
      </c>
      <c r="F13" s="241">
        <v>0</v>
      </c>
      <c r="G13" s="241">
        <v>0</v>
      </c>
      <c r="H13" s="241">
        <v>0</v>
      </c>
      <c r="I13" s="241">
        <v>0</v>
      </c>
      <c r="J13" s="283">
        <v>0</v>
      </c>
      <c r="K13" s="283">
        <v>0</v>
      </c>
      <c r="L13" s="283">
        <v>0</v>
      </c>
      <c r="AF13" s="281" t="s">
        <v>376</v>
      </c>
    </row>
    <row r="14" spans="1:37" s="281" customFormat="1" ht="16.5" customHeight="1">
      <c r="A14" s="284">
        <v>2</v>
      </c>
      <c r="B14" s="78" t="s">
        <v>409</v>
      </c>
      <c r="C14" s="282">
        <f t="shared" si="3"/>
        <v>0</v>
      </c>
      <c r="D14" s="238">
        <v>0</v>
      </c>
      <c r="E14" s="241">
        <v>0</v>
      </c>
      <c r="F14" s="241">
        <v>0</v>
      </c>
      <c r="G14" s="241">
        <v>0</v>
      </c>
      <c r="H14" s="241">
        <v>0</v>
      </c>
      <c r="I14" s="241">
        <v>0</v>
      </c>
      <c r="J14" s="283">
        <v>0</v>
      </c>
      <c r="K14" s="283">
        <v>0</v>
      </c>
      <c r="L14" s="283">
        <v>0</v>
      </c>
      <c r="AK14" s="209"/>
    </row>
    <row r="15" spans="1:13" s="281" customFormat="1" ht="16.5" customHeight="1">
      <c r="A15" s="284">
        <v>3</v>
      </c>
      <c r="B15" s="78" t="s">
        <v>380</v>
      </c>
      <c r="C15" s="282">
        <f t="shared" si="3"/>
        <v>0</v>
      </c>
      <c r="D15" s="241">
        <v>0</v>
      </c>
      <c r="E15" s="241">
        <v>0</v>
      </c>
      <c r="F15" s="241">
        <v>0</v>
      </c>
      <c r="G15" s="241">
        <v>0</v>
      </c>
      <c r="H15" s="285">
        <v>0</v>
      </c>
      <c r="I15" s="285">
        <v>0</v>
      </c>
      <c r="J15" s="286">
        <v>0</v>
      </c>
      <c r="K15" s="283">
        <v>0</v>
      </c>
      <c r="L15" s="283">
        <v>0</v>
      </c>
      <c r="M15" s="188"/>
    </row>
    <row r="16" spans="1:38" s="281" customFormat="1" ht="16.5" customHeight="1">
      <c r="A16" s="284">
        <v>4</v>
      </c>
      <c r="B16" s="78" t="s">
        <v>381</v>
      </c>
      <c r="C16" s="282">
        <f t="shared" si="3"/>
        <v>0</v>
      </c>
      <c r="D16" s="241">
        <v>0</v>
      </c>
      <c r="E16" s="241">
        <v>0</v>
      </c>
      <c r="F16" s="241">
        <v>0</v>
      </c>
      <c r="G16" s="241">
        <v>0</v>
      </c>
      <c r="H16" s="285">
        <v>0</v>
      </c>
      <c r="I16" s="285">
        <v>0</v>
      </c>
      <c r="J16" s="286">
        <v>0</v>
      </c>
      <c r="K16" s="283">
        <v>0</v>
      </c>
      <c r="L16" s="283">
        <v>0</v>
      </c>
      <c r="M16" s="188"/>
      <c r="AL16" s="209"/>
    </row>
    <row r="17" spans="1:32" s="281" customFormat="1" ht="16.5" customHeight="1">
      <c r="A17" s="284">
        <v>5</v>
      </c>
      <c r="B17" s="78" t="s">
        <v>436</v>
      </c>
      <c r="C17" s="282">
        <f t="shared" si="3"/>
        <v>1</v>
      </c>
      <c r="D17" s="241">
        <v>0</v>
      </c>
      <c r="E17" s="241">
        <v>0</v>
      </c>
      <c r="F17" s="241">
        <v>0</v>
      </c>
      <c r="G17" s="241">
        <v>1</v>
      </c>
      <c r="H17" s="241">
        <v>1</v>
      </c>
      <c r="I17" s="241">
        <v>0</v>
      </c>
      <c r="J17" s="283">
        <v>1</v>
      </c>
      <c r="K17" s="283">
        <v>0</v>
      </c>
      <c r="L17" s="283">
        <v>0</v>
      </c>
      <c r="AF17" s="209" t="s">
        <v>379</v>
      </c>
    </row>
    <row r="18" spans="1:12" s="281" customFormat="1" ht="16.5" customHeight="1">
      <c r="A18" s="284">
        <v>6</v>
      </c>
      <c r="B18" s="78" t="s">
        <v>383</v>
      </c>
      <c r="C18" s="282">
        <f t="shared" si="3"/>
        <v>1</v>
      </c>
      <c r="D18" s="241">
        <v>0</v>
      </c>
      <c r="E18" s="241">
        <v>1</v>
      </c>
      <c r="F18" s="241">
        <v>0</v>
      </c>
      <c r="G18" s="241">
        <v>0</v>
      </c>
      <c r="H18" s="241">
        <v>1</v>
      </c>
      <c r="I18" s="241">
        <v>0</v>
      </c>
      <c r="J18" s="283">
        <v>1</v>
      </c>
      <c r="K18" s="283">
        <v>0</v>
      </c>
      <c r="L18" s="283">
        <v>0</v>
      </c>
    </row>
    <row r="19" spans="1:12" s="281" customFormat="1" ht="16.5" customHeight="1">
      <c r="A19" s="284">
        <v>7</v>
      </c>
      <c r="B19" s="78" t="s">
        <v>388</v>
      </c>
      <c r="C19" s="282">
        <f t="shared" si="3"/>
        <v>0</v>
      </c>
      <c r="D19" s="241">
        <v>0</v>
      </c>
      <c r="E19" s="241">
        <v>0</v>
      </c>
      <c r="F19" s="241">
        <v>0</v>
      </c>
      <c r="G19" s="241">
        <v>0</v>
      </c>
      <c r="H19" s="241">
        <v>0</v>
      </c>
      <c r="I19" s="241">
        <v>0</v>
      </c>
      <c r="J19" s="283">
        <v>0</v>
      </c>
      <c r="K19" s="283">
        <v>0</v>
      </c>
      <c r="L19" s="283">
        <v>0</v>
      </c>
    </row>
    <row r="20" spans="1:12" s="281" customFormat="1" ht="16.5" customHeight="1">
      <c r="A20" s="284">
        <v>8</v>
      </c>
      <c r="B20" s="78" t="s">
        <v>390</v>
      </c>
      <c r="C20" s="282">
        <f t="shared" si="3"/>
        <v>0</v>
      </c>
      <c r="D20" s="241">
        <v>0</v>
      </c>
      <c r="E20" s="241">
        <v>0</v>
      </c>
      <c r="F20" s="241">
        <v>0</v>
      </c>
      <c r="G20" s="241">
        <v>0</v>
      </c>
      <c r="H20" s="241">
        <v>0</v>
      </c>
      <c r="I20" s="241">
        <v>0</v>
      </c>
      <c r="J20" s="283">
        <v>0</v>
      </c>
      <c r="K20" s="283">
        <v>0</v>
      </c>
      <c r="L20" s="283">
        <v>0</v>
      </c>
    </row>
    <row r="21" spans="1:39" s="281" customFormat="1" ht="16.5" customHeight="1">
      <c r="A21" s="284">
        <v>9</v>
      </c>
      <c r="B21" s="78" t="s">
        <v>391</v>
      </c>
      <c r="C21" s="282">
        <f t="shared" si="3"/>
        <v>0</v>
      </c>
      <c r="D21" s="241">
        <v>0</v>
      </c>
      <c r="E21" s="241">
        <v>0</v>
      </c>
      <c r="F21" s="241">
        <v>0</v>
      </c>
      <c r="G21" s="241">
        <v>0</v>
      </c>
      <c r="H21" s="241">
        <v>0</v>
      </c>
      <c r="I21" s="241">
        <v>0</v>
      </c>
      <c r="J21" s="283">
        <v>0</v>
      </c>
      <c r="K21" s="283">
        <v>0</v>
      </c>
      <c r="L21" s="283">
        <v>0</v>
      </c>
      <c r="AJ21" s="281" t="s">
        <v>384</v>
      </c>
      <c r="AK21" s="281" t="s">
        <v>385</v>
      </c>
      <c r="AL21" s="281" t="s">
        <v>386</v>
      </c>
      <c r="AM21" s="209" t="s">
        <v>387</v>
      </c>
    </row>
    <row r="22" spans="1:39" s="281" customFormat="1" ht="16.5" customHeight="1">
      <c r="A22" s="284">
        <v>10</v>
      </c>
      <c r="B22" s="78" t="s">
        <v>392</v>
      </c>
      <c r="C22" s="282">
        <f t="shared" si="3"/>
        <v>1</v>
      </c>
      <c r="D22" s="241">
        <v>0</v>
      </c>
      <c r="E22" s="241">
        <v>1</v>
      </c>
      <c r="F22" s="241">
        <v>0</v>
      </c>
      <c r="G22" s="241">
        <v>0</v>
      </c>
      <c r="H22" s="241">
        <v>1</v>
      </c>
      <c r="I22" s="241">
        <v>0</v>
      </c>
      <c r="J22" s="283">
        <v>1</v>
      </c>
      <c r="K22" s="283">
        <v>0</v>
      </c>
      <c r="L22" s="283">
        <v>0</v>
      </c>
      <c r="AM22" s="209" t="s">
        <v>389</v>
      </c>
    </row>
    <row r="23" spans="1:12" s="281" customFormat="1" ht="16.5" customHeight="1">
      <c r="A23" s="284">
        <v>11</v>
      </c>
      <c r="B23" s="78" t="s">
        <v>394</v>
      </c>
      <c r="C23" s="282">
        <f t="shared" si="3"/>
        <v>0</v>
      </c>
      <c r="D23" s="241">
        <v>0</v>
      </c>
      <c r="E23" s="241">
        <v>0</v>
      </c>
      <c r="F23" s="241">
        <v>0</v>
      </c>
      <c r="G23" s="241">
        <v>0</v>
      </c>
      <c r="H23" s="241">
        <v>0</v>
      </c>
      <c r="I23" s="241">
        <v>0</v>
      </c>
      <c r="J23" s="283">
        <v>0</v>
      </c>
      <c r="K23" s="283">
        <v>0</v>
      </c>
      <c r="L23" s="283">
        <v>0</v>
      </c>
    </row>
    <row r="24" ht="9" customHeight="1">
      <c r="AJ24" s="243" t="s">
        <v>384</v>
      </c>
    </row>
    <row r="25" spans="1:36" ht="15.75" customHeight="1">
      <c r="A25" s="1035" t="s">
        <v>437</v>
      </c>
      <c r="B25" s="1035"/>
      <c r="C25" s="1035"/>
      <c r="D25" s="1035"/>
      <c r="E25" s="192"/>
      <c r="F25" s="1042" t="s">
        <v>395</v>
      </c>
      <c r="G25" s="1042"/>
      <c r="H25" s="1042"/>
      <c r="I25" s="1042"/>
      <c r="J25" s="1042"/>
      <c r="K25" s="1042"/>
      <c r="L25" s="1042"/>
      <c r="AJ25" s="200" t="s">
        <v>393</v>
      </c>
    </row>
    <row r="26" spans="1:44" ht="15" customHeight="1">
      <c r="A26" s="1048" t="s">
        <v>250</v>
      </c>
      <c r="B26" s="1048"/>
      <c r="C26" s="1048"/>
      <c r="D26" s="1048"/>
      <c r="E26" s="193"/>
      <c r="F26" s="1051" t="s">
        <v>251</v>
      </c>
      <c r="G26" s="1051"/>
      <c r="H26" s="1051"/>
      <c r="I26" s="1051"/>
      <c r="J26" s="1051"/>
      <c r="K26" s="1051"/>
      <c r="L26" s="1051"/>
      <c r="AR26" s="200"/>
    </row>
    <row r="27" spans="1:12" s="180" customFormat="1" ht="18.75">
      <c r="A27" s="1045"/>
      <c r="B27" s="1045"/>
      <c r="C27" s="1045"/>
      <c r="D27" s="1045"/>
      <c r="E27" s="192"/>
      <c r="F27" s="1046"/>
      <c r="G27" s="1046"/>
      <c r="H27" s="1046"/>
      <c r="I27" s="1046"/>
      <c r="J27" s="1046"/>
      <c r="K27" s="1046"/>
      <c r="L27" s="1046"/>
    </row>
    <row r="28" spans="1:35" ht="18">
      <c r="A28" s="197"/>
      <c r="B28" s="197"/>
      <c r="C28" s="192"/>
      <c r="D28" s="192"/>
      <c r="E28" s="192"/>
      <c r="F28" s="192"/>
      <c r="G28" s="192"/>
      <c r="H28" s="192"/>
      <c r="I28" s="192"/>
      <c r="J28" s="192"/>
      <c r="K28" s="192"/>
      <c r="L28" s="192"/>
      <c r="AG28" s="243" t="s">
        <v>396</v>
      </c>
      <c r="AI28" s="200">
        <f>82/88</f>
        <v>0.9318181818181818</v>
      </c>
    </row>
    <row r="29" spans="1:12" ht="18">
      <c r="A29" s="197"/>
      <c r="B29" s="1126" t="s">
        <v>399</v>
      </c>
      <c r="C29" s="1126"/>
      <c r="D29" s="192"/>
      <c r="E29" s="192"/>
      <c r="F29" s="192"/>
      <c r="G29" s="192"/>
      <c r="H29" s="1126" t="s">
        <v>399</v>
      </c>
      <c r="I29" s="1126"/>
      <c r="J29" s="1126"/>
      <c r="K29" s="192"/>
      <c r="L29" s="192"/>
    </row>
    <row r="30" spans="1:12" ht="13.5" customHeight="1">
      <c r="A30" s="197"/>
      <c r="B30" s="197"/>
      <c r="C30" s="192"/>
      <c r="D30" s="192"/>
      <c r="E30" s="192"/>
      <c r="F30" s="192"/>
      <c r="G30" s="192"/>
      <c r="H30" s="192"/>
      <c r="I30" s="192"/>
      <c r="J30" s="192"/>
      <c r="K30" s="192"/>
      <c r="L30" s="192"/>
    </row>
    <row r="31" spans="1:12" ht="13.5" customHeight="1" hidden="1">
      <c r="A31" s="197"/>
      <c r="B31" s="197"/>
      <c r="C31" s="192"/>
      <c r="D31" s="192"/>
      <c r="E31" s="192"/>
      <c r="F31" s="192"/>
      <c r="G31" s="192"/>
      <c r="H31" s="192"/>
      <c r="I31" s="192"/>
      <c r="J31" s="192"/>
      <c r="K31" s="192"/>
      <c r="L31" s="192"/>
    </row>
    <row r="32" spans="1:12" s="194" customFormat="1" ht="19.5" hidden="1">
      <c r="A32" s="288" t="s">
        <v>294</v>
      </c>
      <c r="B32" s="195"/>
      <c r="C32" s="196"/>
      <c r="D32" s="196"/>
      <c r="E32" s="196"/>
      <c r="F32" s="196"/>
      <c r="G32" s="196"/>
      <c r="H32" s="196"/>
      <c r="I32" s="196"/>
      <c r="J32" s="196"/>
      <c r="K32" s="196"/>
      <c r="L32" s="196"/>
    </row>
    <row r="33" spans="1:12" s="221" customFormat="1" ht="18.75" hidden="1">
      <c r="A33" s="247"/>
      <c r="B33" s="289" t="s">
        <v>295</v>
      </c>
      <c r="C33" s="289"/>
      <c r="D33" s="289"/>
      <c r="E33" s="246"/>
      <c r="F33" s="246"/>
      <c r="G33" s="246"/>
      <c r="H33" s="246"/>
      <c r="I33" s="246"/>
      <c r="J33" s="246"/>
      <c r="K33" s="246"/>
      <c r="L33" s="246"/>
    </row>
    <row r="34" spans="1:12" s="221" customFormat="1" ht="18.75" hidden="1">
      <c r="A34" s="247"/>
      <c r="B34" s="289" t="s">
        <v>296</v>
      </c>
      <c r="C34" s="289"/>
      <c r="D34" s="289"/>
      <c r="E34" s="289"/>
      <c r="F34" s="246"/>
      <c r="G34" s="246"/>
      <c r="H34" s="246"/>
      <c r="I34" s="246"/>
      <c r="J34" s="246"/>
      <c r="K34" s="246"/>
      <c r="L34" s="246"/>
    </row>
    <row r="35" spans="1:12" s="221" customFormat="1" ht="18.75" hidden="1">
      <c r="A35" s="247"/>
      <c r="B35" s="246" t="s">
        <v>297</v>
      </c>
      <c r="C35" s="246"/>
      <c r="D35" s="246"/>
      <c r="E35" s="246"/>
      <c r="F35" s="246"/>
      <c r="G35" s="246"/>
      <c r="H35" s="246"/>
      <c r="I35" s="246"/>
      <c r="J35" s="246"/>
      <c r="K35" s="246"/>
      <c r="L35" s="246"/>
    </row>
    <row r="36" spans="1:12" ht="18">
      <c r="A36" s="197"/>
      <c r="B36" s="197"/>
      <c r="C36" s="192"/>
      <c r="D36" s="192"/>
      <c r="E36" s="192"/>
      <c r="F36" s="192"/>
      <c r="G36" s="192"/>
      <c r="H36" s="192"/>
      <c r="I36" s="192"/>
      <c r="J36" s="192"/>
      <c r="K36" s="192"/>
      <c r="L36" s="192"/>
    </row>
    <row r="37" spans="1:13" ht="18.75">
      <c r="A37" s="918" t="s">
        <v>352</v>
      </c>
      <c r="B37" s="918"/>
      <c r="C37" s="918"/>
      <c r="D37" s="918"/>
      <c r="E37" s="220"/>
      <c r="F37" s="919" t="s">
        <v>353</v>
      </c>
      <c r="G37" s="919"/>
      <c r="H37" s="919"/>
      <c r="I37" s="919"/>
      <c r="J37" s="919"/>
      <c r="K37" s="919"/>
      <c r="L37" s="919"/>
      <c r="M37" s="137"/>
    </row>
    <row r="38" spans="1:12" ht="18">
      <c r="A38" s="197"/>
      <c r="B38" s="197"/>
      <c r="C38" s="192"/>
      <c r="D38" s="192"/>
      <c r="E38" s="192"/>
      <c r="F38" s="192"/>
      <c r="G38" s="192"/>
      <c r="H38" s="192"/>
      <c r="I38" s="192"/>
      <c r="J38" s="192"/>
      <c r="K38" s="192"/>
      <c r="L38" s="19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3" customWidth="1"/>
    <col min="2" max="2" width="20.875" style="243" customWidth="1"/>
    <col min="3" max="3" width="11.875" style="243" customWidth="1"/>
    <col min="4" max="4" width="9.875" style="243" customWidth="1"/>
    <col min="5" max="5" width="9.375" style="243" customWidth="1"/>
    <col min="6" max="6" width="9.625" style="243" customWidth="1"/>
    <col min="7" max="7" width="10.125" style="243" customWidth="1"/>
    <col min="8" max="9" width="10.625" style="243" customWidth="1"/>
    <col min="10" max="10" width="12.50390625" style="243" customWidth="1"/>
    <col min="11" max="11" width="8.875" style="243" customWidth="1"/>
    <col min="12" max="12" width="10.625" style="315" customWidth="1"/>
    <col min="13" max="13" width="7.375" style="243" customWidth="1"/>
    <col min="14" max="28" width="8.00390625" style="243" customWidth="1"/>
    <col min="29" max="29" width="8.375" style="243" customWidth="1"/>
    <col min="30" max="30" width="8.00390625" style="243" customWidth="1"/>
    <col min="31" max="31" width="11.25390625" style="243" customWidth="1"/>
    <col min="32" max="32" width="13.50390625" style="243" customWidth="1"/>
    <col min="33" max="16384" width="8.00390625" style="243" customWidth="1"/>
  </cols>
  <sheetData>
    <row r="1" spans="1:12" ht="24" customHeight="1">
      <c r="A1" s="1139" t="s">
        <v>298</v>
      </c>
      <c r="B1" s="1139"/>
      <c r="C1" s="1139"/>
      <c r="D1" s="1119" t="s">
        <v>475</v>
      </c>
      <c r="E1" s="1119"/>
      <c r="F1" s="1119"/>
      <c r="G1" s="1119"/>
      <c r="H1" s="1119"/>
      <c r="I1" s="180"/>
      <c r="J1" s="181" t="s">
        <v>469</v>
      </c>
      <c r="K1" s="290"/>
      <c r="L1" s="290"/>
    </row>
    <row r="2" spans="1:12" ht="15.75" customHeight="1">
      <c r="A2" s="1143" t="s">
        <v>410</v>
      </c>
      <c r="B2" s="1143"/>
      <c r="C2" s="1143"/>
      <c r="D2" s="1119"/>
      <c r="E2" s="1119"/>
      <c r="F2" s="1119"/>
      <c r="G2" s="1119"/>
      <c r="H2" s="1119"/>
      <c r="I2" s="180"/>
      <c r="J2" s="291" t="s">
        <v>411</v>
      </c>
      <c r="K2" s="291"/>
      <c r="L2" s="291"/>
    </row>
    <row r="3" spans="1:12" ht="18.75" customHeight="1">
      <c r="A3" s="1061" t="s">
        <v>362</v>
      </c>
      <c r="B3" s="1061"/>
      <c r="C3" s="1061"/>
      <c r="D3" s="177"/>
      <c r="E3" s="177"/>
      <c r="F3" s="177"/>
      <c r="G3" s="177"/>
      <c r="H3" s="177"/>
      <c r="I3" s="180"/>
      <c r="J3" s="184" t="s">
        <v>468</v>
      </c>
      <c r="K3" s="184"/>
      <c r="L3" s="184"/>
    </row>
    <row r="4" spans="1:12" ht="15.75" customHeight="1">
      <c r="A4" s="1140" t="s">
        <v>438</v>
      </c>
      <c r="B4" s="1140"/>
      <c r="C4" s="1140"/>
      <c r="D4" s="1138"/>
      <c r="E4" s="1138"/>
      <c r="F4" s="1138"/>
      <c r="G4" s="1138"/>
      <c r="H4" s="1138"/>
      <c r="I4" s="180"/>
      <c r="J4" s="292" t="s">
        <v>403</v>
      </c>
      <c r="K4" s="292"/>
      <c r="L4" s="292"/>
    </row>
    <row r="5" spans="1:12" ht="15.75">
      <c r="A5" s="1144"/>
      <c r="B5" s="1144"/>
      <c r="C5" s="176"/>
      <c r="D5" s="180"/>
      <c r="E5" s="180"/>
      <c r="F5" s="180"/>
      <c r="G5" s="180"/>
      <c r="H5" s="293"/>
      <c r="I5" s="1136" t="s">
        <v>439</v>
      </c>
      <c r="J5" s="1136"/>
      <c r="K5" s="1136"/>
      <c r="L5" s="1136"/>
    </row>
    <row r="6" spans="1:12" ht="18.75" customHeight="1">
      <c r="A6" s="1053" t="s">
        <v>72</v>
      </c>
      <c r="B6" s="1054"/>
      <c r="C6" s="1132" t="s">
        <v>299</v>
      </c>
      <c r="D6" s="1049" t="s">
        <v>300</v>
      </c>
      <c r="E6" s="1137"/>
      <c r="F6" s="1050"/>
      <c r="G6" s="1049" t="s">
        <v>301</v>
      </c>
      <c r="H6" s="1137"/>
      <c r="I6" s="1137"/>
      <c r="J6" s="1137"/>
      <c r="K6" s="1137"/>
      <c r="L6" s="1050"/>
    </row>
    <row r="7" spans="1:12" ht="15.75" customHeight="1">
      <c r="A7" s="1055"/>
      <c r="B7" s="1056"/>
      <c r="C7" s="1133"/>
      <c r="D7" s="1049" t="s">
        <v>7</v>
      </c>
      <c r="E7" s="1137"/>
      <c r="F7" s="1050"/>
      <c r="G7" s="1132" t="s">
        <v>37</v>
      </c>
      <c r="H7" s="1049" t="s">
        <v>7</v>
      </c>
      <c r="I7" s="1137"/>
      <c r="J7" s="1137"/>
      <c r="K7" s="1137"/>
      <c r="L7" s="1050"/>
    </row>
    <row r="8" spans="1:12" ht="14.25" customHeight="1">
      <c r="A8" s="1055"/>
      <c r="B8" s="1056"/>
      <c r="C8" s="1133"/>
      <c r="D8" s="1132" t="s">
        <v>302</v>
      </c>
      <c r="E8" s="1132" t="s">
        <v>303</v>
      </c>
      <c r="F8" s="1132" t="s">
        <v>304</v>
      </c>
      <c r="G8" s="1133"/>
      <c r="H8" s="1132" t="s">
        <v>305</v>
      </c>
      <c r="I8" s="1132" t="s">
        <v>306</v>
      </c>
      <c r="J8" s="1132" t="s">
        <v>307</v>
      </c>
      <c r="K8" s="1132" t="s">
        <v>308</v>
      </c>
      <c r="L8" s="1132" t="s">
        <v>309</v>
      </c>
    </row>
    <row r="9" spans="1:12" ht="77.25" customHeight="1">
      <c r="A9" s="1057"/>
      <c r="B9" s="1058"/>
      <c r="C9" s="1134"/>
      <c r="D9" s="1134"/>
      <c r="E9" s="1134"/>
      <c r="F9" s="1134"/>
      <c r="G9" s="1134"/>
      <c r="H9" s="1134"/>
      <c r="I9" s="1134"/>
      <c r="J9" s="1134"/>
      <c r="K9" s="1134"/>
      <c r="L9" s="1134"/>
    </row>
    <row r="10" spans="1:12" s="281" customFormat="1" ht="16.5" customHeight="1">
      <c r="A10" s="1145" t="s">
        <v>6</v>
      </c>
      <c r="B10" s="1146"/>
      <c r="C10" s="230">
        <v>1</v>
      </c>
      <c r="D10" s="230">
        <v>2</v>
      </c>
      <c r="E10" s="230">
        <v>3</v>
      </c>
      <c r="F10" s="230">
        <v>4</v>
      </c>
      <c r="G10" s="230">
        <v>5</v>
      </c>
      <c r="H10" s="230">
        <v>6</v>
      </c>
      <c r="I10" s="230">
        <v>7</v>
      </c>
      <c r="J10" s="230">
        <v>8</v>
      </c>
      <c r="K10" s="231" t="s">
        <v>78</v>
      </c>
      <c r="L10" s="231" t="s">
        <v>101</v>
      </c>
    </row>
    <row r="11" spans="1:12" s="281" customFormat="1" ht="16.5" customHeight="1">
      <c r="A11" s="1149" t="s">
        <v>407</v>
      </c>
      <c r="B11" s="1150"/>
      <c r="C11" s="233">
        <f aca="true" t="shared" si="0" ref="C11:L11">C13-C12</f>
        <v>-8</v>
      </c>
      <c r="D11" s="233">
        <f t="shared" si="0"/>
        <v>0</v>
      </c>
      <c r="E11" s="233">
        <f t="shared" si="0"/>
        <v>-1</v>
      </c>
      <c r="F11" s="233">
        <f t="shared" si="0"/>
        <v>-7</v>
      </c>
      <c r="G11" s="233">
        <f t="shared" si="0"/>
        <v>-6</v>
      </c>
      <c r="H11" s="233">
        <f t="shared" si="0"/>
        <v>0</v>
      </c>
      <c r="I11" s="233">
        <f t="shared" si="0"/>
        <v>0</v>
      </c>
      <c r="J11" s="233">
        <f t="shared" si="0"/>
        <v>0</v>
      </c>
      <c r="K11" s="233">
        <f t="shared" si="0"/>
        <v>-6</v>
      </c>
      <c r="L11" s="233">
        <f t="shared" si="0"/>
        <v>0</v>
      </c>
    </row>
    <row r="12" spans="1:12" s="281" customFormat="1" ht="16.5" customHeight="1">
      <c r="A12" s="1147" t="s">
        <v>408</v>
      </c>
      <c r="B12" s="1148"/>
      <c r="C12" s="234">
        <v>12</v>
      </c>
      <c r="D12" s="234">
        <v>0</v>
      </c>
      <c r="E12" s="234">
        <v>1</v>
      </c>
      <c r="F12" s="234">
        <v>11</v>
      </c>
      <c r="G12" s="234">
        <v>10</v>
      </c>
      <c r="H12" s="234">
        <v>0</v>
      </c>
      <c r="I12" s="234">
        <v>0</v>
      </c>
      <c r="J12" s="234">
        <v>0</v>
      </c>
      <c r="K12" s="234">
        <v>6</v>
      </c>
      <c r="L12" s="234">
        <v>4</v>
      </c>
    </row>
    <row r="13" spans="1:32" s="281" customFormat="1" ht="16.5" customHeight="1">
      <c r="A13" s="1141" t="s">
        <v>37</v>
      </c>
      <c r="B13" s="1142"/>
      <c r="C13" s="236">
        <f>C14+C15</f>
        <v>4</v>
      </c>
      <c r="D13" s="236">
        <f>D14+D15</f>
        <v>0</v>
      </c>
      <c r="E13" s="236">
        <f>E14+E15</f>
        <v>0</v>
      </c>
      <c r="F13" s="236">
        <f>F14+F15</f>
        <v>4</v>
      </c>
      <c r="G13" s="236">
        <f aca="true" t="shared" si="1" ref="G13:G26">H13+I13+J13+K13+L13</f>
        <v>4</v>
      </c>
      <c r="H13" s="236">
        <f>H14+H15</f>
        <v>0</v>
      </c>
      <c r="I13" s="236">
        <f>I14+I15</f>
        <v>0</v>
      </c>
      <c r="J13" s="236">
        <f>J14+J15</f>
        <v>0</v>
      </c>
      <c r="K13" s="236">
        <f>K14+K15</f>
        <v>0</v>
      </c>
      <c r="L13" s="236">
        <f>L14+L15</f>
        <v>4</v>
      </c>
      <c r="AF13" s="281" t="s">
        <v>376</v>
      </c>
    </row>
    <row r="14" spans="1:37" s="281" customFormat="1" ht="16.5" customHeight="1">
      <c r="A14" s="284" t="s">
        <v>0</v>
      </c>
      <c r="B14" s="208" t="s">
        <v>228</v>
      </c>
      <c r="C14" s="236">
        <f>D14+E14+F14</f>
        <v>0</v>
      </c>
      <c r="D14" s="282">
        <f>D15+D16</f>
        <v>0</v>
      </c>
      <c r="E14" s="241">
        <v>0</v>
      </c>
      <c r="F14" s="241">
        <v>0</v>
      </c>
      <c r="G14" s="236">
        <f t="shared" si="1"/>
        <v>0</v>
      </c>
      <c r="H14" s="294">
        <v>0</v>
      </c>
      <c r="I14" s="294">
        <v>0</v>
      </c>
      <c r="J14" s="283">
        <v>0</v>
      </c>
      <c r="K14" s="283">
        <v>0</v>
      </c>
      <c r="L14" s="283">
        <v>0</v>
      </c>
      <c r="AK14" s="209"/>
    </row>
    <row r="15" spans="1:13" s="281" customFormat="1" ht="16.5" customHeight="1">
      <c r="A15" s="210" t="s">
        <v>1</v>
      </c>
      <c r="B15" s="208" t="s">
        <v>19</v>
      </c>
      <c r="C15" s="236">
        <f>C16+C17+C18+C19+C20+C21+C22+C23+C24+C25+C26</f>
        <v>4</v>
      </c>
      <c r="D15" s="236">
        <f>D16+D17+D18+D19+D20+D21+D22+D23+D24+D25+D26</f>
        <v>0</v>
      </c>
      <c r="E15" s="236">
        <f>E16+E17+E18+E19+E20+E21+E22+E23+E24+E25+E26</f>
        <v>0</v>
      </c>
      <c r="F15" s="236">
        <f>F16+F17+F18+F19+F20+F21+F22+F23+F24+F25+F26</f>
        <v>4</v>
      </c>
      <c r="G15" s="236">
        <f t="shared" si="1"/>
        <v>4</v>
      </c>
      <c r="H15" s="236">
        <f>H16+H17+H18+H19+H20+H21+H22+H23+H24+H25+H26</f>
        <v>0</v>
      </c>
      <c r="I15" s="236">
        <f>I16+I17+I18+I19+I20+I21+I22+I23+I24+I25+I26</f>
        <v>0</v>
      </c>
      <c r="J15" s="236">
        <f>J16+J17+J18+J19+J20+J21+J22+J23+J24+J25+J26</f>
        <v>0</v>
      </c>
      <c r="K15" s="236">
        <f>K16+K17+K18+K19+K20+K21+K22+K23+K24+K25+K26</f>
        <v>0</v>
      </c>
      <c r="L15" s="236">
        <f>L16+L17+L18+L19+L20+L21+L22+L23+L24+L25+L26</f>
        <v>4</v>
      </c>
      <c r="M15" s="295"/>
    </row>
    <row r="16" spans="1:38" s="281" customFormat="1" ht="15.75" customHeight="1">
      <c r="A16" s="210">
        <v>1</v>
      </c>
      <c r="B16" s="78" t="s">
        <v>377</v>
      </c>
      <c r="C16" s="236">
        <f aca="true" t="shared" si="2" ref="C16:C26">D16+E16+F16</f>
        <v>0</v>
      </c>
      <c r="D16" s="238">
        <v>0</v>
      </c>
      <c r="E16" s="238">
        <v>0</v>
      </c>
      <c r="F16" s="238">
        <v>0</v>
      </c>
      <c r="G16" s="236">
        <f t="shared" si="1"/>
        <v>0</v>
      </c>
      <c r="H16" s="238">
        <v>0</v>
      </c>
      <c r="I16" s="238">
        <v>0</v>
      </c>
      <c r="J16" s="296">
        <v>0</v>
      </c>
      <c r="K16" s="296">
        <v>0</v>
      </c>
      <c r="L16" s="296">
        <v>0</v>
      </c>
      <c r="M16" s="295"/>
      <c r="AL16" s="209"/>
    </row>
    <row r="17" spans="1:32" s="281" customFormat="1" ht="15.75" customHeight="1">
      <c r="A17" s="210">
        <v>2</v>
      </c>
      <c r="B17" s="78" t="s">
        <v>378</v>
      </c>
      <c r="C17" s="236">
        <f t="shared" si="2"/>
        <v>1</v>
      </c>
      <c r="D17" s="241">
        <v>0</v>
      </c>
      <c r="E17" s="241">
        <v>0</v>
      </c>
      <c r="F17" s="241">
        <v>1</v>
      </c>
      <c r="G17" s="236">
        <f t="shared" si="1"/>
        <v>1</v>
      </c>
      <c r="H17" s="241">
        <v>0</v>
      </c>
      <c r="I17" s="241">
        <v>0</v>
      </c>
      <c r="J17" s="283">
        <v>0</v>
      </c>
      <c r="K17" s="283">
        <v>0</v>
      </c>
      <c r="L17" s="283">
        <v>1</v>
      </c>
      <c r="M17" s="295"/>
      <c r="AF17" s="209" t="s">
        <v>379</v>
      </c>
    </row>
    <row r="18" spans="1:14" s="281" customFormat="1" ht="15.75" customHeight="1">
      <c r="A18" s="210">
        <v>3</v>
      </c>
      <c r="B18" s="78" t="s">
        <v>380</v>
      </c>
      <c r="C18" s="236">
        <f t="shared" si="2"/>
        <v>0</v>
      </c>
      <c r="D18" s="285">
        <v>0</v>
      </c>
      <c r="E18" s="285">
        <v>0</v>
      </c>
      <c r="F18" s="285">
        <v>0</v>
      </c>
      <c r="G18" s="236">
        <f t="shared" si="1"/>
        <v>0</v>
      </c>
      <c r="H18" s="285">
        <v>0</v>
      </c>
      <c r="I18" s="285">
        <v>0</v>
      </c>
      <c r="J18" s="286">
        <v>0</v>
      </c>
      <c r="K18" s="286">
        <v>0</v>
      </c>
      <c r="L18" s="286">
        <v>0</v>
      </c>
      <c r="M18" s="295"/>
      <c r="N18" s="188"/>
    </row>
    <row r="19" spans="1:13" s="281" customFormat="1" ht="15.75" customHeight="1">
      <c r="A19" s="210">
        <v>4</v>
      </c>
      <c r="B19" s="78" t="s">
        <v>381</v>
      </c>
      <c r="C19" s="236">
        <f t="shared" si="2"/>
        <v>0</v>
      </c>
      <c r="D19" s="285">
        <v>0</v>
      </c>
      <c r="E19" s="285">
        <v>0</v>
      </c>
      <c r="F19" s="285">
        <v>0</v>
      </c>
      <c r="G19" s="236">
        <f t="shared" si="1"/>
        <v>0</v>
      </c>
      <c r="H19" s="285">
        <v>0</v>
      </c>
      <c r="I19" s="285">
        <v>0</v>
      </c>
      <c r="J19" s="286">
        <v>0</v>
      </c>
      <c r="K19" s="286">
        <v>0</v>
      </c>
      <c r="L19" s="286">
        <v>0</v>
      </c>
      <c r="M19" s="295"/>
    </row>
    <row r="20" spans="1:13" s="281" customFormat="1" ht="15.75" customHeight="1">
      <c r="A20" s="210">
        <v>5</v>
      </c>
      <c r="B20" s="78" t="s">
        <v>382</v>
      </c>
      <c r="C20" s="236">
        <f t="shared" si="2"/>
        <v>1</v>
      </c>
      <c r="D20" s="241">
        <v>0</v>
      </c>
      <c r="E20" s="241">
        <v>0</v>
      </c>
      <c r="F20" s="241">
        <v>1</v>
      </c>
      <c r="G20" s="236">
        <f t="shared" si="1"/>
        <v>1</v>
      </c>
      <c r="H20" s="241">
        <v>0</v>
      </c>
      <c r="I20" s="241">
        <v>0</v>
      </c>
      <c r="J20" s="283">
        <v>0</v>
      </c>
      <c r="K20" s="283">
        <v>0</v>
      </c>
      <c r="L20" s="297">
        <v>1</v>
      </c>
      <c r="M20" s="295"/>
    </row>
    <row r="21" spans="1:39" s="281" customFormat="1" ht="15.75" customHeight="1">
      <c r="A21" s="210">
        <v>6</v>
      </c>
      <c r="B21" s="78" t="s">
        <v>383</v>
      </c>
      <c r="C21" s="236">
        <f t="shared" si="2"/>
        <v>0</v>
      </c>
      <c r="D21" s="241">
        <v>0</v>
      </c>
      <c r="E21" s="241">
        <v>0</v>
      </c>
      <c r="F21" s="241">
        <v>0</v>
      </c>
      <c r="G21" s="236">
        <f t="shared" si="1"/>
        <v>0</v>
      </c>
      <c r="H21" s="241">
        <v>0</v>
      </c>
      <c r="I21" s="241">
        <v>0</v>
      </c>
      <c r="J21" s="283">
        <v>0</v>
      </c>
      <c r="K21" s="283">
        <v>0</v>
      </c>
      <c r="L21" s="283">
        <v>0</v>
      </c>
      <c r="M21" s="295"/>
      <c r="AJ21" s="281" t="s">
        <v>384</v>
      </c>
      <c r="AK21" s="281" t="s">
        <v>385</v>
      </c>
      <c r="AL21" s="281" t="s">
        <v>386</v>
      </c>
      <c r="AM21" s="209" t="s">
        <v>387</v>
      </c>
    </row>
    <row r="22" spans="1:39" s="281" customFormat="1" ht="15.75" customHeight="1">
      <c r="A22" s="210">
        <v>7</v>
      </c>
      <c r="B22" s="78" t="s">
        <v>388</v>
      </c>
      <c r="C22" s="236">
        <f t="shared" si="2"/>
        <v>0</v>
      </c>
      <c r="D22" s="241">
        <v>0</v>
      </c>
      <c r="E22" s="241">
        <v>0</v>
      </c>
      <c r="F22" s="241">
        <v>0</v>
      </c>
      <c r="G22" s="236">
        <f t="shared" si="1"/>
        <v>0</v>
      </c>
      <c r="H22" s="241">
        <v>0</v>
      </c>
      <c r="I22" s="241">
        <v>0</v>
      </c>
      <c r="J22" s="283">
        <v>0</v>
      </c>
      <c r="K22" s="283">
        <v>0</v>
      </c>
      <c r="L22" s="283">
        <v>0</v>
      </c>
      <c r="M22" s="295"/>
      <c r="N22" s="188"/>
      <c r="AM22" s="209" t="s">
        <v>389</v>
      </c>
    </row>
    <row r="23" spans="1:13" s="281" customFormat="1" ht="15.75" customHeight="1">
      <c r="A23" s="210">
        <v>8</v>
      </c>
      <c r="B23" s="78" t="s">
        <v>390</v>
      </c>
      <c r="C23" s="236">
        <f t="shared" si="2"/>
        <v>1</v>
      </c>
      <c r="D23" s="241">
        <v>0</v>
      </c>
      <c r="E23" s="241">
        <v>0</v>
      </c>
      <c r="F23" s="241">
        <v>1</v>
      </c>
      <c r="G23" s="236">
        <f t="shared" si="1"/>
        <v>1</v>
      </c>
      <c r="H23" s="241">
        <v>0</v>
      </c>
      <c r="I23" s="241">
        <v>0</v>
      </c>
      <c r="J23" s="283">
        <v>0</v>
      </c>
      <c r="K23" s="283">
        <v>0</v>
      </c>
      <c r="L23" s="286">
        <v>1</v>
      </c>
      <c r="M23" s="295"/>
    </row>
    <row r="24" spans="1:36" s="281" customFormat="1" ht="15.75" customHeight="1">
      <c r="A24" s="210">
        <v>9</v>
      </c>
      <c r="B24" s="78" t="s">
        <v>391</v>
      </c>
      <c r="C24" s="236">
        <f t="shared" si="2"/>
        <v>0</v>
      </c>
      <c r="D24" s="241">
        <v>0</v>
      </c>
      <c r="E24" s="241">
        <v>0</v>
      </c>
      <c r="F24" s="241">
        <v>0</v>
      </c>
      <c r="G24" s="236">
        <f t="shared" si="1"/>
        <v>0</v>
      </c>
      <c r="H24" s="241">
        <v>0</v>
      </c>
      <c r="I24" s="241">
        <v>0</v>
      </c>
      <c r="J24" s="283">
        <v>0</v>
      </c>
      <c r="K24" s="283">
        <v>0</v>
      </c>
      <c r="L24" s="283">
        <v>0</v>
      </c>
      <c r="M24" s="295"/>
      <c r="AJ24" s="281" t="s">
        <v>384</v>
      </c>
    </row>
    <row r="25" spans="1:36" s="281" customFormat="1" ht="15.75" customHeight="1">
      <c r="A25" s="210">
        <v>10</v>
      </c>
      <c r="B25" s="78" t="s">
        <v>392</v>
      </c>
      <c r="C25" s="236">
        <f t="shared" si="2"/>
        <v>1</v>
      </c>
      <c r="D25" s="241">
        <v>0</v>
      </c>
      <c r="E25" s="241">
        <v>0</v>
      </c>
      <c r="F25" s="241">
        <v>1</v>
      </c>
      <c r="G25" s="236">
        <f t="shared" si="1"/>
        <v>1</v>
      </c>
      <c r="H25" s="241">
        <v>0</v>
      </c>
      <c r="I25" s="241">
        <v>0</v>
      </c>
      <c r="J25" s="283">
        <v>0</v>
      </c>
      <c r="K25" s="283">
        <v>0</v>
      </c>
      <c r="L25" s="283">
        <v>1</v>
      </c>
      <c r="M25" s="295"/>
      <c r="AJ25" s="209" t="s">
        <v>393</v>
      </c>
    </row>
    <row r="26" spans="1:44" s="281" customFormat="1" ht="15.75" customHeight="1">
      <c r="A26" s="210">
        <v>11</v>
      </c>
      <c r="B26" s="78" t="s">
        <v>394</v>
      </c>
      <c r="C26" s="236">
        <f t="shared" si="2"/>
        <v>0</v>
      </c>
      <c r="D26" s="241">
        <v>0</v>
      </c>
      <c r="E26" s="241">
        <v>0</v>
      </c>
      <c r="F26" s="241">
        <v>0</v>
      </c>
      <c r="G26" s="236">
        <f t="shared" si="1"/>
        <v>0</v>
      </c>
      <c r="H26" s="241">
        <v>0</v>
      </c>
      <c r="I26" s="241">
        <v>0</v>
      </c>
      <c r="J26" s="283">
        <v>0</v>
      </c>
      <c r="K26" s="283">
        <v>0</v>
      </c>
      <c r="L26" s="283">
        <v>0</v>
      </c>
      <c r="AR26" s="209"/>
    </row>
    <row r="27" spans="1:12" s="281" customFormat="1" ht="8.25" customHeight="1">
      <c r="A27" s="298"/>
      <c r="B27" s="299"/>
      <c r="C27" s="300"/>
      <c r="D27" s="300"/>
      <c r="E27" s="300"/>
      <c r="F27" s="300"/>
      <c r="G27" s="300"/>
      <c r="H27" s="301"/>
      <c r="I27" s="301"/>
      <c r="J27" s="302"/>
      <c r="K27" s="302"/>
      <c r="L27" s="303"/>
    </row>
    <row r="28" spans="1:35" ht="15.75" customHeight="1">
      <c r="A28" s="1035" t="s">
        <v>395</v>
      </c>
      <c r="B28" s="1035"/>
      <c r="C28" s="1035"/>
      <c r="D28" s="1035"/>
      <c r="E28" s="1035"/>
      <c r="F28" s="192"/>
      <c r="G28" s="191"/>
      <c r="H28" s="304" t="s">
        <v>440</v>
      </c>
      <c r="I28" s="305"/>
      <c r="J28" s="305"/>
      <c r="K28" s="305"/>
      <c r="L28" s="305"/>
      <c r="AG28" s="243" t="s">
        <v>396</v>
      </c>
      <c r="AI28" s="200">
        <f>82/88</f>
        <v>0.9318181818181818</v>
      </c>
    </row>
    <row r="29" spans="1:12" ht="15" customHeight="1">
      <c r="A29" s="1048" t="s">
        <v>4</v>
      </c>
      <c r="B29" s="1048"/>
      <c r="C29" s="1048"/>
      <c r="D29" s="1048"/>
      <c r="E29" s="1048"/>
      <c r="F29" s="192"/>
      <c r="G29" s="193"/>
      <c r="H29" s="1051" t="s">
        <v>251</v>
      </c>
      <c r="I29" s="1051"/>
      <c r="J29" s="1051"/>
      <c r="K29" s="1051"/>
      <c r="L29" s="1051"/>
    </row>
    <row r="30" spans="1:14" s="180" customFormat="1" ht="18.75">
      <c r="A30" s="1045"/>
      <c r="B30" s="1045"/>
      <c r="C30" s="1045"/>
      <c r="D30" s="1045"/>
      <c r="E30" s="1045"/>
      <c r="F30" s="306"/>
      <c r="G30" s="192"/>
      <c r="H30" s="1046"/>
      <c r="I30" s="1046"/>
      <c r="J30" s="1046"/>
      <c r="K30" s="1046"/>
      <c r="L30" s="1046"/>
      <c r="M30" s="307"/>
      <c r="N30" s="307"/>
    </row>
    <row r="31" spans="1:12" ht="18">
      <c r="A31" s="192"/>
      <c r="B31" s="192"/>
      <c r="C31" s="192"/>
      <c r="D31" s="192"/>
      <c r="E31" s="192"/>
      <c r="F31" s="192"/>
      <c r="G31" s="192"/>
      <c r="H31" s="192"/>
      <c r="I31" s="192"/>
      <c r="J31" s="192"/>
      <c r="K31" s="192"/>
      <c r="L31" s="308"/>
    </row>
    <row r="32" spans="1:12" ht="18">
      <c r="A32" s="192"/>
      <c r="B32" s="1126" t="s">
        <v>399</v>
      </c>
      <c r="C32" s="1126"/>
      <c r="D32" s="1126"/>
      <c r="E32" s="1126"/>
      <c r="F32" s="192"/>
      <c r="G32" s="192"/>
      <c r="H32" s="192"/>
      <c r="I32" s="1126" t="s">
        <v>399</v>
      </c>
      <c r="J32" s="1126"/>
      <c r="K32" s="1126"/>
      <c r="L32" s="308"/>
    </row>
    <row r="33" spans="1:12" ht="10.5" customHeight="1">
      <c r="A33" s="192"/>
      <c r="B33" s="192"/>
      <c r="C33" s="309" t="s">
        <v>398</v>
      </c>
      <c r="D33" s="309"/>
      <c r="E33" s="309"/>
      <c r="F33" s="309"/>
      <c r="G33" s="309"/>
      <c r="H33" s="309"/>
      <c r="I33" s="309"/>
      <c r="J33" s="310" t="s">
        <v>398</v>
      </c>
      <c r="K33" s="309"/>
      <c r="L33" s="309"/>
    </row>
    <row r="34" spans="1:12" ht="18" hidden="1">
      <c r="A34" s="192"/>
      <c r="B34" s="192"/>
      <c r="C34" s="192"/>
      <c r="D34" s="192"/>
      <c r="E34" s="192"/>
      <c r="F34" s="192"/>
      <c r="G34" s="192"/>
      <c r="H34" s="192"/>
      <c r="I34" s="192"/>
      <c r="J34" s="192"/>
      <c r="K34" s="192"/>
      <c r="L34" s="308"/>
    </row>
    <row r="35" spans="1:12" ht="18">
      <c r="A35" s="192"/>
      <c r="B35" s="192"/>
      <c r="C35" s="192"/>
      <c r="D35" s="192"/>
      <c r="E35" s="192"/>
      <c r="F35" s="192"/>
      <c r="G35" s="192"/>
      <c r="H35" s="192"/>
      <c r="I35" s="192"/>
      <c r="J35" s="192"/>
      <c r="K35" s="192"/>
      <c r="L35" s="308"/>
    </row>
    <row r="36" spans="1:12" ht="12.75" customHeight="1">
      <c r="A36" s="192"/>
      <c r="B36" s="192"/>
      <c r="C36" s="192"/>
      <c r="D36" s="192"/>
      <c r="E36" s="192"/>
      <c r="F36" s="192"/>
      <c r="G36" s="192"/>
      <c r="H36" s="192"/>
      <c r="I36" s="311"/>
      <c r="J36" s="311"/>
      <c r="K36" s="311"/>
      <c r="L36" s="311"/>
    </row>
    <row r="37" spans="1:12" ht="12.75" customHeight="1" hidden="1">
      <c r="A37" s="192"/>
      <c r="B37" s="192"/>
      <c r="C37" s="192"/>
      <c r="D37" s="192"/>
      <c r="E37" s="192"/>
      <c r="F37" s="192"/>
      <c r="G37" s="192"/>
      <c r="H37" s="311"/>
      <c r="I37" s="311"/>
      <c r="J37" s="311"/>
      <c r="K37" s="311"/>
      <c r="L37" s="311"/>
    </row>
    <row r="38" spans="1:12" ht="12.75" customHeight="1" hidden="1">
      <c r="A38" s="192"/>
      <c r="B38" s="192"/>
      <c r="C38" s="192"/>
      <c r="D38" s="192"/>
      <c r="E38" s="192"/>
      <c r="F38" s="192"/>
      <c r="G38" s="192"/>
      <c r="H38" s="311"/>
      <c r="I38" s="311"/>
      <c r="J38" s="311"/>
      <c r="K38" s="311"/>
      <c r="L38" s="311"/>
    </row>
    <row r="39" spans="1:12" ht="12.75" customHeight="1" hidden="1">
      <c r="A39" s="312" t="s">
        <v>47</v>
      </c>
      <c r="B39" s="192"/>
      <c r="C39" s="192"/>
      <c r="D39" s="192"/>
      <c r="E39" s="192"/>
      <c r="F39" s="192"/>
      <c r="G39" s="192"/>
      <c r="H39" s="311"/>
      <c r="I39" s="311"/>
      <c r="J39" s="311"/>
      <c r="K39" s="311"/>
      <c r="L39" s="311"/>
    </row>
    <row r="40" spans="1:16" ht="18" customHeight="1" hidden="1">
      <c r="A40" s="313"/>
      <c r="B40" s="1135" t="s">
        <v>310</v>
      </c>
      <c r="C40" s="1135"/>
      <c r="D40" s="1135"/>
      <c r="E40" s="1135"/>
      <c r="F40" s="1135"/>
      <c r="G40" s="313"/>
      <c r="H40" s="311"/>
      <c r="I40" s="311"/>
      <c r="J40" s="311"/>
      <c r="K40" s="311"/>
      <c r="L40" s="311"/>
      <c r="M40" s="275"/>
      <c r="N40" s="275"/>
      <c r="O40" s="275"/>
      <c r="P40" s="275"/>
    </row>
    <row r="41" spans="1:12" ht="12.75" customHeight="1" hidden="1">
      <c r="A41" s="192"/>
      <c r="B41" s="289" t="s">
        <v>311</v>
      </c>
      <c r="C41" s="314"/>
      <c r="D41" s="314"/>
      <c r="E41" s="314"/>
      <c r="F41" s="314"/>
      <c r="G41" s="192"/>
      <c r="H41" s="311"/>
      <c r="I41" s="311"/>
      <c r="J41" s="311"/>
      <c r="K41" s="311"/>
      <c r="L41" s="311"/>
    </row>
    <row r="42" spans="1:12" ht="12.75" customHeight="1" hidden="1">
      <c r="A42" s="192"/>
      <c r="B42" s="246" t="s">
        <v>312</v>
      </c>
      <c r="C42" s="314"/>
      <c r="D42" s="314"/>
      <c r="E42" s="314"/>
      <c r="F42" s="314"/>
      <c r="G42" s="192"/>
      <c r="H42" s="311"/>
      <c r="I42" s="311"/>
      <c r="J42" s="311"/>
      <c r="K42" s="311"/>
      <c r="L42" s="311"/>
    </row>
    <row r="43" spans="1:12" ht="18.75">
      <c r="A43" s="918" t="s">
        <v>441</v>
      </c>
      <c r="B43" s="918"/>
      <c r="C43" s="918"/>
      <c r="D43" s="918"/>
      <c r="E43" s="918"/>
      <c r="F43" s="192"/>
      <c r="G43" s="311"/>
      <c r="H43" s="919" t="s">
        <v>353</v>
      </c>
      <c r="I43" s="919"/>
      <c r="J43" s="919"/>
      <c r="K43" s="919"/>
      <c r="L43" s="919"/>
    </row>
    <row r="44" spans="1:12" ht="12.75" customHeight="1">
      <c r="A44" s="192"/>
      <c r="B44" s="192"/>
      <c r="C44" s="192"/>
      <c r="D44" s="192"/>
      <c r="E44" s="192"/>
      <c r="F44" s="192"/>
      <c r="G44" s="192"/>
      <c r="H44" s="311"/>
      <c r="I44" s="311"/>
      <c r="J44" s="311"/>
      <c r="K44" s="311"/>
      <c r="L44" s="31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80" customWidth="1"/>
    <col min="2" max="2" width="21.50390625" style="180" customWidth="1"/>
    <col min="3" max="3" width="6.125" style="180" customWidth="1"/>
    <col min="4" max="4" width="7.50390625" style="180" customWidth="1"/>
    <col min="5" max="5" width="4.75390625" style="180" customWidth="1"/>
    <col min="6" max="6" width="6.375" style="180" customWidth="1"/>
    <col min="7" max="7" width="4.50390625" style="180" customWidth="1"/>
    <col min="8" max="8" width="7.25390625" style="180" customWidth="1"/>
    <col min="9" max="9" width="4.375" style="180" customWidth="1"/>
    <col min="10" max="10" width="7.50390625" style="180" customWidth="1"/>
    <col min="11" max="11" width="4.25390625" style="180" customWidth="1"/>
    <col min="12" max="12" width="6.50390625" style="180" customWidth="1"/>
    <col min="13" max="13" width="5.375" style="180" customWidth="1"/>
    <col min="14" max="14" width="7.50390625" style="180" customWidth="1"/>
    <col min="15" max="15" width="4.375" style="180" customWidth="1"/>
    <col min="16" max="16" width="7.00390625" style="180" customWidth="1"/>
    <col min="17" max="17" width="5.75390625" style="180" customWidth="1"/>
    <col min="18" max="18" width="6.75390625" style="180" customWidth="1"/>
    <col min="19" max="19" width="4.00390625" style="180" customWidth="1"/>
    <col min="20" max="20" width="6.125" style="180" customWidth="1"/>
    <col min="21" max="28" width="8.00390625" style="180" customWidth="1"/>
    <col min="29" max="29" width="8.375" style="180" customWidth="1"/>
    <col min="30" max="30" width="8.00390625" style="180" customWidth="1"/>
    <col min="31" max="31" width="11.25390625" style="180" customWidth="1"/>
    <col min="32" max="32" width="13.50390625" style="180" customWidth="1"/>
    <col min="33" max="16384" width="8.00390625" style="180" customWidth="1"/>
  </cols>
  <sheetData>
    <row r="1" spans="1:20" s="187" customFormat="1" ht="18" customHeight="1">
      <c r="A1" s="1063" t="s">
        <v>313</v>
      </c>
      <c r="B1" s="1063"/>
      <c r="C1" s="1063"/>
      <c r="D1" s="1063"/>
      <c r="E1" s="316"/>
      <c r="F1" s="1059" t="s">
        <v>476</v>
      </c>
      <c r="G1" s="1059"/>
      <c r="H1" s="1059"/>
      <c r="I1" s="1059"/>
      <c r="J1" s="1059"/>
      <c r="K1" s="1059"/>
      <c r="L1" s="1059"/>
      <c r="M1" s="1059"/>
      <c r="N1" s="1059"/>
      <c r="O1" s="1059"/>
      <c r="P1" s="317" t="s">
        <v>400</v>
      </c>
      <c r="Q1" s="318"/>
      <c r="R1" s="318"/>
      <c r="S1" s="318"/>
      <c r="T1" s="318"/>
    </row>
    <row r="2" spans="1:20" s="187" customFormat="1" ht="20.25" customHeight="1">
      <c r="A2" s="1161" t="s">
        <v>410</v>
      </c>
      <c r="B2" s="1161"/>
      <c r="C2" s="1161"/>
      <c r="D2" s="1161"/>
      <c r="E2" s="316"/>
      <c r="F2" s="1059"/>
      <c r="G2" s="1059"/>
      <c r="H2" s="1059"/>
      <c r="I2" s="1059"/>
      <c r="J2" s="1059"/>
      <c r="K2" s="1059"/>
      <c r="L2" s="1059"/>
      <c r="M2" s="1059"/>
      <c r="N2" s="1059"/>
      <c r="O2" s="1059"/>
      <c r="P2" s="318" t="s">
        <v>442</v>
      </c>
      <c r="Q2" s="318"/>
      <c r="R2" s="318"/>
      <c r="S2" s="318"/>
      <c r="T2" s="318"/>
    </row>
    <row r="3" spans="1:20" s="187" customFormat="1" ht="15" customHeight="1">
      <c r="A3" s="1161" t="s">
        <v>362</v>
      </c>
      <c r="B3" s="1161"/>
      <c r="C3" s="1161"/>
      <c r="D3" s="1161"/>
      <c r="E3" s="316"/>
      <c r="F3" s="1059"/>
      <c r="G3" s="1059"/>
      <c r="H3" s="1059"/>
      <c r="I3" s="1059"/>
      <c r="J3" s="1059"/>
      <c r="K3" s="1059"/>
      <c r="L3" s="1059"/>
      <c r="M3" s="1059"/>
      <c r="N3" s="1059"/>
      <c r="O3" s="1059"/>
      <c r="P3" s="317" t="s">
        <v>468</v>
      </c>
      <c r="Q3" s="317"/>
      <c r="R3" s="317"/>
      <c r="S3" s="319"/>
      <c r="T3" s="319"/>
    </row>
    <row r="4" spans="1:20" s="187" customFormat="1" ht="15.75" customHeight="1">
      <c r="A4" s="1152" t="s">
        <v>443</v>
      </c>
      <c r="B4" s="1152"/>
      <c r="C4" s="1152"/>
      <c r="D4" s="1152"/>
      <c r="E4" s="317"/>
      <c r="F4" s="1059"/>
      <c r="G4" s="1059"/>
      <c r="H4" s="1059"/>
      <c r="I4" s="1059"/>
      <c r="J4" s="1059"/>
      <c r="K4" s="1059"/>
      <c r="L4" s="1059"/>
      <c r="M4" s="1059"/>
      <c r="N4" s="1059"/>
      <c r="O4" s="1059"/>
      <c r="P4" s="318" t="s">
        <v>412</v>
      </c>
      <c r="Q4" s="317"/>
      <c r="R4" s="317"/>
      <c r="S4" s="319"/>
      <c r="T4" s="319"/>
    </row>
    <row r="5" spans="1:18" s="187" customFormat="1" ht="24" customHeight="1">
      <c r="A5" s="320"/>
      <c r="B5" s="320"/>
      <c r="C5" s="320"/>
      <c r="F5" s="1162"/>
      <c r="G5" s="1162"/>
      <c r="H5" s="1162"/>
      <c r="I5" s="1162"/>
      <c r="J5" s="1162"/>
      <c r="K5" s="1162"/>
      <c r="L5" s="1162"/>
      <c r="M5" s="1162"/>
      <c r="N5" s="1162"/>
      <c r="O5" s="1162"/>
      <c r="P5" s="321" t="s">
        <v>444</v>
      </c>
      <c r="Q5" s="322"/>
      <c r="R5" s="322"/>
    </row>
    <row r="6" spans="1:20" s="323" customFormat="1" ht="21.75" customHeight="1">
      <c r="A6" s="1163" t="s">
        <v>72</v>
      </c>
      <c r="B6" s="1164"/>
      <c r="C6" s="1066" t="s">
        <v>38</v>
      </c>
      <c r="D6" s="1069"/>
      <c r="E6" s="1066" t="s">
        <v>7</v>
      </c>
      <c r="F6" s="1151"/>
      <c r="G6" s="1151"/>
      <c r="H6" s="1151"/>
      <c r="I6" s="1151"/>
      <c r="J6" s="1151"/>
      <c r="K6" s="1151"/>
      <c r="L6" s="1151"/>
      <c r="M6" s="1151"/>
      <c r="N6" s="1151"/>
      <c r="O6" s="1151"/>
      <c r="P6" s="1151"/>
      <c r="Q6" s="1151"/>
      <c r="R6" s="1151"/>
      <c r="S6" s="1151"/>
      <c r="T6" s="1069"/>
    </row>
    <row r="7" spans="1:21" s="323" customFormat="1" ht="22.5" customHeight="1">
      <c r="A7" s="1165"/>
      <c r="B7" s="1166"/>
      <c r="C7" s="1038" t="s">
        <v>445</v>
      </c>
      <c r="D7" s="1038" t="s">
        <v>446</v>
      </c>
      <c r="E7" s="1066" t="s">
        <v>314</v>
      </c>
      <c r="F7" s="1167"/>
      <c r="G7" s="1167"/>
      <c r="H7" s="1167"/>
      <c r="I7" s="1167"/>
      <c r="J7" s="1167"/>
      <c r="K7" s="1167"/>
      <c r="L7" s="1168"/>
      <c r="M7" s="1066" t="s">
        <v>447</v>
      </c>
      <c r="N7" s="1151"/>
      <c r="O7" s="1151"/>
      <c r="P7" s="1151"/>
      <c r="Q7" s="1151"/>
      <c r="R7" s="1151"/>
      <c r="S7" s="1151"/>
      <c r="T7" s="1069"/>
      <c r="U7" s="324"/>
    </row>
    <row r="8" spans="1:20" s="323" customFormat="1" ht="42.75" customHeight="1">
      <c r="A8" s="1165"/>
      <c r="B8" s="1166"/>
      <c r="C8" s="1039"/>
      <c r="D8" s="1039"/>
      <c r="E8" s="1037" t="s">
        <v>448</v>
      </c>
      <c r="F8" s="1037"/>
      <c r="G8" s="1066" t="s">
        <v>449</v>
      </c>
      <c r="H8" s="1151"/>
      <c r="I8" s="1151"/>
      <c r="J8" s="1151"/>
      <c r="K8" s="1151"/>
      <c r="L8" s="1069"/>
      <c r="M8" s="1037" t="s">
        <v>450</v>
      </c>
      <c r="N8" s="1037"/>
      <c r="O8" s="1066" t="s">
        <v>449</v>
      </c>
      <c r="P8" s="1151"/>
      <c r="Q8" s="1151"/>
      <c r="R8" s="1151"/>
      <c r="S8" s="1151"/>
      <c r="T8" s="1069"/>
    </row>
    <row r="9" spans="1:20" s="323" customFormat="1" ht="35.25" customHeight="1">
      <c r="A9" s="1165"/>
      <c r="B9" s="1166"/>
      <c r="C9" s="1039"/>
      <c r="D9" s="1039"/>
      <c r="E9" s="1038" t="s">
        <v>315</v>
      </c>
      <c r="F9" s="1038" t="s">
        <v>316</v>
      </c>
      <c r="G9" s="1153" t="s">
        <v>317</v>
      </c>
      <c r="H9" s="1154"/>
      <c r="I9" s="1153" t="s">
        <v>318</v>
      </c>
      <c r="J9" s="1154"/>
      <c r="K9" s="1153" t="s">
        <v>319</v>
      </c>
      <c r="L9" s="1154"/>
      <c r="M9" s="1038" t="s">
        <v>320</v>
      </c>
      <c r="N9" s="1038" t="s">
        <v>316</v>
      </c>
      <c r="O9" s="1153" t="s">
        <v>317</v>
      </c>
      <c r="P9" s="1154"/>
      <c r="Q9" s="1153" t="s">
        <v>321</v>
      </c>
      <c r="R9" s="1154"/>
      <c r="S9" s="1153" t="s">
        <v>322</v>
      </c>
      <c r="T9" s="1154"/>
    </row>
    <row r="10" spans="1:20" s="323" customFormat="1" ht="25.5" customHeight="1">
      <c r="A10" s="1153"/>
      <c r="B10" s="1154"/>
      <c r="C10" s="1040"/>
      <c r="D10" s="1040"/>
      <c r="E10" s="1040"/>
      <c r="F10" s="1040"/>
      <c r="G10" s="225" t="s">
        <v>320</v>
      </c>
      <c r="H10" s="225" t="s">
        <v>316</v>
      </c>
      <c r="I10" s="229" t="s">
        <v>320</v>
      </c>
      <c r="J10" s="225" t="s">
        <v>316</v>
      </c>
      <c r="K10" s="229" t="s">
        <v>320</v>
      </c>
      <c r="L10" s="225" t="s">
        <v>316</v>
      </c>
      <c r="M10" s="1040"/>
      <c r="N10" s="1040"/>
      <c r="O10" s="225" t="s">
        <v>320</v>
      </c>
      <c r="P10" s="225" t="s">
        <v>316</v>
      </c>
      <c r="Q10" s="229" t="s">
        <v>320</v>
      </c>
      <c r="R10" s="225" t="s">
        <v>316</v>
      </c>
      <c r="S10" s="229" t="s">
        <v>320</v>
      </c>
      <c r="T10" s="225" t="s">
        <v>316</v>
      </c>
    </row>
    <row r="11" spans="1:32" s="232" customFormat="1" ht="12.75">
      <c r="A11" s="1159" t="s">
        <v>6</v>
      </c>
      <c r="B11" s="1160"/>
      <c r="C11" s="325">
        <v>1</v>
      </c>
      <c r="D11" s="230">
        <v>2</v>
      </c>
      <c r="E11" s="325">
        <v>3</v>
      </c>
      <c r="F11" s="230">
        <v>4</v>
      </c>
      <c r="G11" s="325">
        <v>5</v>
      </c>
      <c r="H11" s="230">
        <v>6</v>
      </c>
      <c r="I11" s="325">
        <v>7</v>
      </c>
      <c r="J11" s="230">
        <v>8</v>
      </c>
      <c r="K11" s="325">
        <v>9</v>
      </c>
      <c r="L11" s="230">
        <v>10</v>
      </c>
      <c r="M11" s="325">
        <v>11</v>
      </c>
      <c r="N11" s="230">
        <v>12</v>
      </c>
      <c r="O11" s="325">
        <v>13</v>
      </c>
      <c r="P11" s="230">
        <v>14</v>
      </c>
      <c r="Q11" s="325">
        <v>15</v>
      </c>
      <c r="R11" s="230">
        <v>16</v>
      </c>
      <c r="S11" s="325">
        <v>17</v>
      </c>
      <c r="T11" s="230">
        <v>18</v>
      </c>
      <c r="AF11" s="232" t="s">
        <v>376</v>
      </c>
    </row>
    <row r="12" spans="1:20" s="232" customFormat="1" ht="20.25" customHeight="1">
      <c r="A12" s="1170" t="s">
        <v>432</v>
      </c>
      <c r="B12" s="1171"/>
      <c r="C12" s="233">
        <f aca="true" t="shared" si="0" ref="C12:T12">C14-C13</f>
        <v>-1</v>
      </c>
      <c r="D12" s="233">
        <f t="shared" si="0"/>
        <v>-1</v>
      </c>
      <c r="E12" s="233">
        <f t="shared" si="0"/>
        <v>0</v>
      </c>
      <c r="F12" s="233">
        <f t="shared" si="0"/>
        <v>0</v>
      </c>
      <c r="G12" s="233">
        <f t="shared" si="0"/>
        <v>0</v>
      </c>
      <c r="H12" s="233">
        <f t="shared" si="0"/>
        <v>0</v>
      </c>
      <c r="I12" s="233">
        <f t="shared" si="0"/>
        <v>0</v>
      </c>
      <c r="J12" s="233">
        <f t="shared" si="0"/>
        <v>0</v>
      </c>
      <c r="K12" s="233">
        <f t="shared" si="0"/>
        <v>0</v>
      </c>
      <c r="L12" s="233">
        <f t="shared" si="0"/>
        <v>0</v>
      </c>
      <c r="M12" s="233">
        <f t="shared" si="0"/>
        <v>-1</v>
      </c>
      <c r="N12" s="233">
        <f t="shared" si="0"/>
        <v>-1</v>
      </c>
      <c r="O12" s="233">
        <f t="shared" si="0"/>
        <v>-1</v>
      </c>
      <c r="P12" s="233">
        <f t="shared" si="0"/>
        <v>-1</v>
      </c>
      <c r="Q12" s="233">
        <f t="shared" si="0"/>
        <v>0</v>
      </c>
      <c r="R12" s="233">
        <f t="shared" si="0"/>
        <v>0</v>
      </c>
      <c r="S12" s="233">
        <f t="shared" si="0"/>
        <v>0</v>
      </c>
      <c r="T12" s="233">
        <f t="shared" si="0"/>
        <v>0</v>
      </c>
    </row>
    <row r="13" spans="1:20" s="232" customFormat="1" ht="23.25" customHeight="1">
      <c r="A13" s="1157" t="s">
        <v>408</v>
      </c>
      <c r="B13" s="1158"/>
      <c r="C13" s="234">
        <v>1</v>
      </c>
      <c r="D13" s="234">
        <v>1</v>
      </c>
      <c r="E13" s="234">
        <v>0</v>
      </c>
      <c r="F13" s="234">
        <v>0</v>
      </c>
      <c r="G13" s="234">
        <v>0</v>
      </c>
      <c r="H13" s="234">
        <v>0</v>
      </c>
      <c r="I13" s="234">
        <v>0</v>
      </c>
      <c r="J13" s="234">
        <v>0</v>
      </c>
      <c r="K13" s="234">
        <v>0</v>
      </c>
      <c r="L13" s="234">
        <v>0</v>
      </c>
      <c r="M13" s="234">
        <v>1</v>
      </c>
      <c r="N13" s="234">
        <v>1</v>
      </c>
      <c r="O13" s="234">
        <v>1</v>
      </c>
      <c r="P13" s="234">
        <v>1</v>
      </c>
      <c r="Q13" s="234">
        <v>0</v>
      </c>
      <c r="R13" s="234">
        <v>0</v>
      </c>
      <c r="S13" s="234">
        <v>0</v>
      </c>
      <c r="T13" s="234">
        <v>0</v>
      </c>
    </row>
    <row r="14" spans="1:37" s="188" customFormat="1" ht="15.75" customHeight="1">
      <c r="A14" s="1155" t="s">
        <v>37</v>
      </c>
      <c r="B14" s="1156"/>
      <c r="C14" s="326">
        <f>C15+C16</f>
        <v>0</v>
      </c>
      <c r="D14" s="326">
        <f>D15+D16</f>
        <v>0</v>
      </c>
      <c r="E14" s="326">
        <f>E20+E31+E36+E42+E53+E59+E62+E66+E70+E74+E82+E89</f>
        <v>0</v>
      </c>
      <c r="F14" s="326">
        <f aca="true" t="shared" si="1" ref="F14:T14">F15+F16</f>
        <v>0</v>
      </c>
      <c r="G14" s="326">
        <f t="shared" si="1"/>
        <v>0</v>
      </c>
      <c r="H14" s="326">
        <f t="shared" si="1"/>
        <v>0</v>
      </c>
      <c r="I14" s="326">
        <f t="shared" si="1"/>
        <v>0</v>
      </c>
      <c r="J14" s="326">
        <f t="shared" si="1"/>
        <v>0</v>
      </c>
      <c r="K14" s="326">
        <f t="shared" si="1"/>
        <v>0</v>
      </c>
      <c r="L14" s="326">
        <f t="shared" si="1"/>
        <v>0</v>
      </c>
      <c r="M14" s="326">
        <f t="shared" si="1"/>
        <v>0</v>
      </c>
      <c r="N14" s="326">
        <f t="shared" si="1"/>
        <v>0</v>
      </c>
      <c r="O14" s="326">
        <f t="shared" si="1"/>
        <v>0</v>
      </c>
      <c r="P14" s="326">
        <f t="shared" si="1"/>
        <v>0</v>
      </c>
      <c r="Q14" s="326">
        <f t="shared" si="1"/>
        <v>0</v>
      </c>
      <c r="R14" s="326">
        <f t="shared" si="1"/>
        <v>0</v>
      </c>
      <c r="S14" s="326">
        <f t="shared" si="1"/>
        <v>0</v>
      </c>
      <c r="T14" s="327">
        <f t="shared" si="1"/>
        <v>0</v>
      </c>
      <c r="AK14" s="209"/>
    </row>
    <row r="15" spans="1:20" s="188" customFormat="1" ht="15.75" customHeight="1">
      <c r="A15" s="207" t="s">
        <v>0</v>
      </c>
      <c r="B15" s="208" t="s">
        <v>228</v>
      </c>
      <c r="C15" s="326">
        <f>E15+M15</f>
        <v>0</v>
      </c>
      <c r="D15" s="236">
        <f>F15+N15</f>
        <v>0</v>
      </c>
      <c r="E15" s="241">
        <v>0</v>
      </c>
      <c r="F15" s="241">
        <v>0</v>
      </c>
      <c r="G15" s="241">
        <v>0</v>
      </c>
      <c r="H15" s="241">
        <v>0</v>
      </c>
      <c r="I15" s="241">
        <v>0</v>
      </c>
      <c r="J15" s="241">
        <v>0</v>
      </c>
      <c r="K15" s="241">
        <v>0</v>
      </c>
      <c r="L15" s="241">
        <v>0</v>
      </c>
      <c r="M15" s="241">
        <v>0</v>
      </c>
      <c r="N15" s="241">
        <v>0</v>
      </c>
      <c r="O15" s="241">
        <v>0</v>
      </c>
      <c r="P15" s="241">
        <v>0</v>
      </c>
      <c r="Q15" s="241">
        <v>0</v>
      </c>
      <c r="R15" s="241">
        <v>0</v>
      </c>
      <c r="S15" s="241">
        <v>0</v>
      </c>
      <c r="T15" s="241">
        <v>0</v>
      </c>
    </row>
    <row r="16" spans="1:38" s="188" customFormat="1" ht="15.75" customHeight="1">
      <c r="A16" s="264" t="s">
        <v>1</v>
      </c>
      <c r="B16" s="208" t="s">
        <v>19</v>
      </c>
      <c r="C16" s="326">
        <f aca="true" t="shared" si="2" ref="C16:T16">C17+C18+C19+C20+C21+C22+C23+C24+C25+C26+C27</f>
        <v>0</v>
      </c>
      <c r="D16" s="236">
        <f t="shared" si="2"/>
        <v>0</v>
      </c>
      <c r="E16" s="326">
        <f t="shared" si="2"/>
        <v>0</v>
      </c>
      <c r="F16" s="326">
        <f t="shared" si="2"/>
        <v>0</v>
      </c>
      <c r="G16" s="326">
        <f t="shared" si="2"/>
        <v>0</v>
      </c>
      <c r="H16" s="326">
        <f t="shared" si="2"/>
        <v>0</v>
      </c>
      <c r="I16" s="326">
        <f t="shared" si="2"/>
        <v>0</v>
      </c>
      <c r="J16" s="326">
        <f t="shared" si="2"/>
        <v>0</v>
      </c>
      <c r="K16" s="326">
        <f t="shared" si="2"/>
        <v>0</v>
      </c>
      <c r="L16" s="326">
        <f t="shared" si="2"/>
        <v>0</v>
      </c>
      <c r="M16" s="326">
        <f t="shared" si="2"/>
        <v>0</v>
      </c>
      <c r="N16" s="326">
        <f t="shared" si="2"/>
        <v>0</v>
      </c>
      <c r="O16" s="326">
        <f t="shared" si="2"/>
        <v>0</v>
      </c>
      <c r="P16" s="326">
        <f t="shared" si="2"/>
        <v>0</v>
      </c>
      <c r="Q16" s="326">
        <f t="shared" si="2"/>
        <v>0</v>
      </c>
      <c r="R16" s="326">
        <f t="shared" si="2"/>
        <v>0</v>
      </c>
      <c r="S16" s="326">
        <f t="shared" si="2"/>
        <v>0</v>
      </c>
      <c r="T16" s="327">
        <f t="shared" si="2"/>
        <v>0</v>
      </c>
      <c r="AL16" s="209"/>
    </row>
    <row r="17" spans="1:32" s="188" customFormat="1" ht="15.75" customHeight="1">
      <c r="A17" s="210">
        <v>1</v>
      </c>
      <c r="B17" s="78" t="s">
        <v>377</v>
      </c>
      <c r="C17" s="326">
        <f aca="true" t="shared" si="3" ref="C17:C27">E17+M17</f>
        <v>0</v>
      </c>
      <c r="D17" s="236">
        <f aca="true" t="shared" si="4" ref="D17:D27">F17+N17</f>
        <v>0</v>
      </c>
      <c r="E17" s="241">
        <v>0</v>
      </c>
      <c r="F17" s="241">
        <v>0</v>
      </c>
      <c r="G17" s="241">
        <v>0</v>
      </c>
      <c r="H17" s="241">
        <v>0</v>
      </c>
      <c r="I17" s="241">
        <v>0</v>
      </c>
      <c r="J17" s="241">
        <v>0</v>
      </c>
      <c r="K17" s="241">
        <v>0</v>
      </c>
      <c r="L17" s="241">
        <v>0</v>
      </c>
      <c r="M17" s="241">
        <v>0</v>
      </c>
      <c r="N17" s="241">
        <v>0</v>
      </c>
      <c r="O17" s="241">
        <v>0</v>
      </c>
      <c r="P17" s="241">
        <v>0</v>
      </c>
      <c r="Q17" s="241">
        <v>0</v>
      </c>
      <c r="R17" s="241">
        <v>0</v>
      </c>
      <c r="S17" s="241">
        <v>0</v>
      </c>
      <c r="T17" s="241">
        <v>0</v>
      </c>
      <c r="AF17" s="209" t="s">
        <v>379</v>
      </c>
    </row>
    <row r="18" spans="1:20" s="188" customFormat="1" ht="15.75" customHeight="1">
      <c r="A18" s="210">
        <v>2</v>
      </c>
      <c r="B18" s="78" t="s">
        <v>409</v>
      </c>
      <c r="C18" s="326">
        <f t="shared" si="3"/>
        <v>0</v>
      </c>
      <c r="D18" s="236">
        <f t="shared" si="4"/>
        <v>0</v>
      </c>
      <c r="E18" s="241">
        <v>0</v>
      </c>
      <c r="F18" s="241">
        <v>0</v>
      </c>
      <c r="G18" s="241">
        <v>0</v>
      </c>
      <c r="H18" s="241">
        <v>0</v>
      </c>
      <c r="I18" s="241">
        <v>0</v>
      </c>
      <c r="J18" s="241">
        <v>0</v>
      </c>
      <c r="K18" s="241">
        <v>0</v>
      </c>
      <c r="L18" s="241">
        <v>0</v>
      </c>
      <c r="M18" s="241">
        <v>0</v>
      </c>
      <c r="N18" s="241">
        <v>0</v>
      </c>
      <c r="O18" s="241">
        <v>0</v>
      </c>
      <c r="P18" s="241">
        <v>0</v>
      </c>
      <c r="Q18" s="241">
        <v>0</v>
      </c>
      <c r="R18" s="241">
        <v>0</v>
      </c>
      <c r="S18" s="241">
        <v>0</v>
      </c>
      <c r="T18" s="241">
        <v>0</v>
      </c>
    </row>
    <row r="19" spans="1:20" s="188" customFormat="1" ht="15.75" customHeight="1">
      <c r="A19" s="210">
        <v>3</v>
      </c>
      <c r="B19" s="78" t="s">
        <v>380</v>
      </c>
      <c r="C19" s="326">
        <f t="shared" si="3"/>
        <v>0</v>
      </c>
      <c r="D19" s="236">
        <f t="shared" si="4"/>
        <v>0</v>
      </c>
      <c r="E19" s="241">
        <v>0</v>
      </c>
      <c r="F19" s="241">
        <v>0</v>
      </c>
      <c r="G19" s="241">
        <v>0</v>
      </c>
      <c r="H19" s="241">
        <v>0</v>
      </c>
      <c r="I19" s="241">
        <v>0</v>
      </c>
      <c r="J19" s="241">
        <v>0</v>
      </c>
      <c r="K19" s="241">
        <v>0</v>
      </c>
      <c r="L19" s="241">
        <v>0</v>
      </c>
      <c r="M19" s="241">
        <v>0</v>
      </c>
      <c r="N19" s="241">
        <v>0</v>
      </c>
      <c r="O19" s="241">
        <v>0</v>
      </c>
      <c r="P19" s="241">
        <v>0</v>
      </c>
      <c r="Q19" s="241">
        <v>0</v>
      </c>
      <c r="R19" s="241">
        <v>0</v>
      </c>
      <c r="S19" s="241">
        <v>0</v>
      </c>
      <c r="T19" s="241">
        <v>0</v>
      </c>
    </row>
    <row r="20" spans="1:20" s="188" customFormat="1" ht="15.75" customHeight="1">
      <c r="A20" s="210">
        <v>4</v>
      </c>
      <c r="B20" s="78" t="s">
        <v>381</v>
      </c>
      <c r="C20" s="326">
        <f t="shared" si="3"/>
        <v>0</v>
      </c>
      <c r="D20" s="236">
        <f t="shared" si="4"/>
        <v>0</v>
      </c>
      <c r="E20" s="241">
        <v>0</v>
      </c>
      <c r="F20" s="241">
        <v>0</v>
      </c>
      <c r="G20" s="241">
        <v>0</v>
      </c>
      <c r="H20" s="241">
        <v>0</v>
      </c>
      <c r="I20" s="241">
        <v>0</v>
      </c>
      <c r="J20" s="241">
        <v>0</v>
      </c>
      <c r="K20" s="241">
        <v>0</v>
      </c>
      <c r="L20" s="241">
        <v>0</v>
      </c>
      <c r="M20" s="241"/>
      <c r="N20" s="241"/>
      <c r="O20" s="241"/>
      <c r="P20" s="241"/>
      <c r="Q20" s="241">
        <v>0</v>
      </c>
      <c r="R20" s="241">
        <v>0</v>
      </c>
      <c r="S20" s="241">
        <v>0</v>
      </c>
      <c r="T20" s="241">
        <v>0</v>
      </c>
    </row>
    <row r="21" spans="1:39" s="188" customFormat="1" ht="15.75" customHeight="1">
      <c r="A21" s="210">
        <v>5</v>
      </c>
      <c r="B21" s="78" t="s">
        <v>382</v>
      </c>
      <c r="C21" s="326">
        <f t="shared" si="3"/>
        <v>0</v>
      </c>
      <c r="D21" s="236">
        <f t="shared" si="4"/>
        <v>0</v>
      </c>
      <c r="E21" s="241">
        <v>0</v>
      </c>
      <c r="F21" s="241">
        <v>0</v>
      </c>
      <c r="G21" s="241">
        <v>0</v>
      </c>
      <c r="H21" s="241">
        <v>0</v>
      </c>
      <c r="I21" s="241">
        <v>0</v>
      </c>
      <c r="J21" s="241">
        <v>0</v>
      </c>
      <c r="K21" s="241">
        <v>0</v>
      </c>
      <c r="L21" s="241">
        <v>0</v>
      </c>
      <c r="M21" s="241">
        <v>0</v>
      </c>
      <c r="N21" s="241">
        <v>0</v>
      </c>
      <c r="O21" s="241">
        <v>0</v>
      </c>
      <c r="P21" s="241">
        <v>0</v>
      </c>
      <c r="Q21" s="241">
        <v>0</v>
      </c>
      <c r="R21" s="241">
        <v>0</v>
      </c>
      <c r="S21" s="241">
        <v>0</v>
      </c>
      <c r="T21" s="241">
        <v>0</v>
      </c>
      <c r="AJ21" s="188" t="s">
        <v>384</v>
      </c>
      <c r="AK21" s="188" t="s">
        <v>385</v>
      </c>
      <c r="AL21" s="188" t="s">
        <v>386</v>
      </c>
      <c r="AM21" s="209" t="s">
        <v>387</v>
      </c>
    </row>
    <row r="22" spans="1:39" s="188" customFormat="1" ht="15.75" customHeight="1">
      <c r="A22" s="210">
        <v>6</v>
      </c>
      <c r="B22" s="78" t="s">
        <v>383</v>
      </c>
      <c r="C22" s="326">
        <f t="shared" si="3"/>
        <v>0</v>
      </c>
      <c r="D22" s="236">
        <f t="shared" si="4"/>
        <v>0</v>
      </c>
      <c r="E22" s="241">
        <v>0</v>
      </c>
      <c r="F22" s="241">
        <v>0</v>
      </c>
      <c r="G22" s="241">
        <v>0</v>
      </c>
      <c r="H22" s="241">
        <v>0</v>
      </c>
      <c r="I22" s="241">
        <v>0</v>
      </c>
      <c r="J22" s="241">
        <v>0</v>
      </c>
      <c r="K22" s="241">
        <v>0</v>
      </c>
      <c r="L22" s="241">
        <v>0</v>
      </c>
      <c r="M22" s="241">
        <v>0</v>
      </c>
      <c r="N22" s="241">
        <v>0</v>
      </c>
      <c r="O22" s="241">
        <v>0</v>
      </c>
      <c r="P22" s="241">
        <v>0</v>
      </c>
      <c r="Q22" s="241">
        <v>0</v>
      </c>
      <c r="R22" s="241">
        <v>0</v>
      </c>
      <c r="S22" s="241">
        <v>0</v>
      </c>
      <c r="T22" s="241">
        <v>0</v>
      </c>
      <c r="AM22" s="209" t="s">
        <v>389</v>
      </c>
    </row>
    <row r="23" spans="1:20" s="188" customFormat="1" ht="15.75" customHeight="1">
      <c r="A23" s="210">
        <v>7</v>
      </c>
      <c r="B23" s="78" t="s">
        <v>388</v>
      </c>
      <c r="C23" s="326">
        <f t="shared" si="3"/>
        <v>0</v>
      </c>
      <c r="D23" s="236">
        <f t="shared" si="4"/>
        <v>0</v>
      </c>
      <c r="E23" s="241">
        <v>0</v>
      </c>
      <c r="F23" s="241">
        <v>0</v>
      </c>
      <c r="G23" s="241">
        <v>0</v>
      </c>
      <c r="H23" s="241">
        <v>0</v>
      </c>
      <c r="I23" s="241">
        <v>0</v>
      </c>
      <c r="J23" s="241">
        <v>0</v>
      </c>
      <c r="K23" s="241">
        <v>0</v>
      </c>
      <c r="L23" s="241">
        <v>0</v>
      </c>
      <c r="M23" s="241">
        <v>0</v>
      </c>
      <c r="N23" s="241">
        <v>0</v>
      </c>
      <c r="O23" s="241">
        <v>0</v>
      </c>
      <c r="P23" s="241">
        <v>0</v>
      </c>
      <c r="Q23" s="241">
        <v>0</v>
      </c>
      <c r="R23" s="241">
        <v>0</v>
      </c>
      <c r="S23" s="241">
        <v>0</v>
      </c>
      <c r="T23" s="241">
        <v>0</v>
      </c>
    </row>
    <row r="24" spans="1:36" s="188" customFormat="1" ht="15.75" customHeight="1">
      <c r="A24" s="210">
        <v>8</v>
      </c>
      <c r="B24" s="78" t="s">
        <v>390</v>
      </c>
      <c r="C24" s="326">
        <f t="shared" si="3"/>
        <v>0</v>
      </c>
      <c r="D24" s="236">
        <f t="shared" si="4"/>
        <v>0</v>
      </c>
      <c r="E24" s="241">
        <v>0</v>
      </c>
      <c r="F24" s="241">
        <v>0</v>
      </c>
      <c r="G24" s="241">
        <v>0</v>
      </c>
      <c r="H24" s="241">
        <v>0</v>
      </c>
      <c r="I24" s="241">
        <v>0</v>
      </c>
      <c r="J24" s="241">
        <v>0</v>
      </c>
      <c r="K24" s="241">
        <v>0</v>
      </c>
      <c r="L24" s="241">
        <v>0</v>
      </c>
      <c r="M24" s="241">
        <v>0</v>
      </c>
      <c r="N24" s="241">
        <v>0</v>
      </c>
      <c r="O24" s="241">
        <v>0</v>
      </c>
      <c r="P24" s="241">
        <v>0</v>
      </c>
      <c r="Q24" s="241">
        <v>0</v>
      </c>
      <c r="R24" s="241">
        <v>0</v>
      </c>
      <c r="S24" s="241">
        <v>0</v>
      </c>
      <c r="T24" s="241">
        <v>0</v>
      </c>
      <c r="AJ24" s="188" t="s">
        <v>384</v>
      </c>
    </row>
    <row r="25" spans="1:36" s="188" customFormat="1" ht="15.75" customHeight="1">
      <c r="A25" s="210">
        <v>9</v>
      </c>
      <c r="B25" s="78" t="s">
        <v>391</v>
      </c>
      <c r="C25" s="326">
        <f t="shared" si="3"/>
        <v>0</v>
      </c>
      <c r="D25" s="236">
        <f t="shared" si="4"/>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AJ25" s="209" t="s">
        <v>393</v>
      </c>
    </row>
    <row r="26" spans="1:44" s="188" customFormat="1" ht="15.75" customHeight="1">
      <c r="A26" s="210">
        <v>10</v>
      </c>
      <c r="B26" s="78" t="s">
        <v>392</v>
      </c>
      <c r="C26" s="326">
        <f t="shared" si="3"/>
        <v>0</v>
      </c>
      <c r="D26" s="236">
        <f t="shared" si="4"/>
        <v>0</v>
      </c>
      <c r="E26" s="241">
        <v>0</v>
      </c>
      <c r="F26" s="241">
        <v>0</v>
      </c>
      <c r="G26" s="241">
        <v>0</v>
      </c>
      <c r="H26" s="241">
        <v>0</v>
      </c>
      <c r="I26" s="241">
        <v>0</v>
      </c>
      <c r="J26" s="241">
        <v>0</v>
      </c>
      <c r="K26" s="241">
        <v>0</v>
      </c>
      <c r="L26" s="241">
        <v>0</v>
      </c>
      <c r="M26" s="241">
        <v>0</v>
      </c>
      <c r="N26" s="241">
        <v>0</v>
      </c>
      <c r="O26" s="241">
        <v>0</v>
      </c>
      <c r="P26" s="241">
        <v>0</v>
      </c>
      <c r="Q26" s="241">
        <v>0</v>
      </c>
      <c r="R26" s="241">
        <v>0</v>
      </c>
      <c r="S26" s="241">
        <v>0</v>
      </c>
      <c r="T26" s="241">
        <v>0</v>
      </c>
      <c r="AR26" s="209"/>
    </row>
    <row r="27" spans="1:20" s="188" customFormat="1" ht="15.75" customHeight="1">
      <c r="A27" s="210">
        <v>11</v>
      </c>
      <c r="B27" s="78" t="s">
        <v>394</v>
      </c>
      <c r="C27" s="326">
        <f t="shared" si="3"/>
        <v>0</v>
      </c>
      <c r="D27" s="236">
        <f t="shared" si="4"/>
        <v>0</v>
      </c>
      <c r="E27" s="241">
        <v>0</v>
      </c>
      <c r="F27" s="241">
        <v>0</v>
      </c>
      <c r="G27" s="241">
        <v>0</v>
      </c>
      <c r="H27" s="241">
        <v>0</v>
      </c>
      <c r="I27" s="241">
        <v>0</v>
      </c>
      <c r="J27" s="241">
        <v>0</v>
      </c>
      <c r="K27" s="241">
        <v>0</v>
      </c>
      <c r="L27" s="241">
        <v>0</v>
      </c>
      <c r="M27" s="241">
        <v>0</v>
      </c>
      <c r="N27" s="241">
        <v>0</v>
      </c>
      <c r="O27" s="241">
        <v>0</v>
      </c>
      <c r="P27" s="241">
        <v>0</v>
      </c>
      <c r="Q27" s="241">
        <v>0</v>
      </c>
      <c r="R27" s="241">
        <v>0</v>
      </c>
      <c r="S27" s="241">
        <v>0</v>
      </c>
      <c r="T27" s="241">
        <v>0</v>
      </c>
    </row>
    <row r="28" spans="33:35" ht="5.25" customHeight="1">
      <c r="AG28" s="180" t="s">
        <v>396</v>
      </c>
      <c r="AI28" s="200">
        <f>82/88</f>
        <v>0.9318181818181818</v>
      </c>
    </row>
    <row r="29" spans="1:20" ht="15.75" customHeight="1">
      <c r="A29" s="190"/>
      <c r="B29" s="1035" t="s">
        <v>395</v>
      </c>
      <c r="C29" s="1035"/>
      <c r="D29" s="1035"/>
      <c r="E29" s="1035"/>
      <c r="F29" s="1035"/>
      <c r="G29" s="1035"/>
      <c r="H29" s="191"/>
      <c r="I29" s="191"/>
      <c r="J29" s="192"/>
      <c r="K29" s="191"/>
      <c r="L29" s="1042" t="s">
        <v>395</v>
      </c>
      <c r="M29" s="1042"/>
      <c r="N29" s="1042"/>
      <c r="O29" s="1042"/>
      <c r="P29" s="1042"/>
      <c r="Q29" s="1042"/>
      <c r="R29" s="1042"/>
      <c r="S29" s="1042"/>
      <c r="T29" s="1042"/>
    </row>
    <row r="30" spans="1:20" ht="15" customHeight="1">
      <c r="A30" s="190"/>
      <c r="B30" s="1048" t="s">
        <v>43</v>
      </c>
      <c r="C30" s="1048"/>
      <c r="D30" s="1048"/>
      <c r="E30" s="1048"/>
      <c r="F30" s="1048"/>
      <c r="G30" s="1048"/>
      <c r="H30" s="193"/>
      <c r="I30" s="193"/>
      <c r="J30" s="193"/>
      <c r="K30" s="193"/>
      <c r="L30" s="1051" t="s">
        <v>351</v>
      </c>
      <c r="M30" s="1051"/>
      <c r="N30" s="1051"/>
      <c r="O30" s="1051"/>
      <c r="P30" s="1051"/>
      <c r="Q30" s="1051"/>
      <c r="R30" s="1051"/>
      <c r="S30" s="1051"/>
      <c r="T30" s="1051"/>
    </row>
    <row r="31" spans="1:20" s="330" customFormat="1" ht="18.75">
      <c r="A31" s="328"/>
      <c r="B31" s="1045"/>
      <c r="C31" s="1045"/>
      <c r="D31" s="1045"/>
      <c r="E31" s="1045"/>
      <c r="F31" s="1045"/>
      <c r="G31" s="329"/>
      <c r="H31" s="329"/>
      <c r="I31" s="329"/>
      <c r="J31" s="329"/>
      <c r="K31" s="329"/>
      <c r="L31" s="1046"/>
      <c r="M31" s="1046"/>
      <c r="N31" s="1046"/>
      <c r="O31" s="1046"/>
      <c r="P31" s="1046"/>
      <c r="Q31" s="1046"/>
      <c r="R31" s="1046"/>
      <c r="S31" s="1046"/>
      <c r="T31" s="1046"/>
    </row>
    <row r="32" spans="1:20" s="330" customFormat="1" ht="18.75">
      <c r="A32" s="328"/>
      <c r="B32" s="329"/>
      <c r="C32" s="329"/>
      <c r="D32" s="329"/>
      <c r="E32" s="329"/>
      <c r="F32" s="329"/>
      <c r="G32" s="329"/>
      <c r="H32" s="329"/>
      <c r="I32" s="329"/>
      <c r="J32" s="329"/>
      <c r="K32" s="329"/>
      <c r="L32" s="329"/>
      <c r="M32" s="329"/>
      <c r="N32" s="329"/>
      <c r="O32" s="329"/>
      <c r="P32" s="329"/>
      <c r="Q32" s="329"/>
      <c r="R32" s="329"/>
      <c r="S32" s="329"/>
      <c r="T32" s="329"/>
    </row>
    <row r="33" spans="1:20" s="330" customFormat="1" ht="18.75">
      <c r="A33" s="328"/>
      <c r="B33" s="1169" t="s">
        <v>399</v>
      </c>
      <c r="C33" s="1169"/>
      <c r="D33" s="1169"/>
      <c r="E33" s="1169"/>
      <c r="F33" s="1169"/>
      <c r="G33" s="331"/>
      <c r="H33" s="331"/>
      <c r="I33" s="331"/>
      <c r="J33" s="331"/>
      <c r="K33" s="331"/>
      <c r="L33" s="331"/>
      <c r="M33" s="331"/>
      <c r="N33" s="331"/>
      <c r="O33" s="1169" t="s">
        <v>399</v>
      </c>
      <c r="P33" s="1169"/>
      <c r="Q33" s="1169"/>
      <c r="R33" s="329"/>
      <c r="S33" s="329"/>
      <c r="T33" s="329"/>
    </row>
    <row r="34" spans="1:20" s="194" customFormat="1" ht="18.75" hidden="1">
      <c r="A34" s="245" t="s">
        <v>47</v>
      </c>
      <c r="B34" s="196"/>
      <c r="C34" s="196"/>
      <c r="D34" s="196"/>
      <c r="E34" s="196"/>
      <c r="F34" s="196"/>
      <c r="G34" s="196"/>
      <c r="H34" s="196"/>
      <c r="I34" s="196"/>
      <c r="J34" s="196"/>
      <c r="K34" s="196"/>
      <c r="L34" s="196"/>
      <c r="M34" s="196"/>
      <c r="N34" s="196"/>
      <c r="O34" s="196"/>
      <c r="P34" s="196"/>
      <c r="Q34" s="196"/>
      <c r="R34" s="196"/>
      <c r="S34" s="196"/>
      <c r="T34" s="196"/>
    </row>
    <row r="35" spans="1:20" s="194" customFormat="1" ht="18" customHeight="1" hidden="1">
      <c r="A35" s="198"/>
      <c r="B35" s="289" t="s">
        <v>310</v>
      </c>
      <c r="C35" s="313"/>
      <c r="D35" s="313"/>
      <c r="E35" s="313"/>
      <c r="F35" s="313"/>
      <c r="G35" s="313"/>
      <c r="H35" s="313"/>
      <c r="I35" s="313"/>
      <c r="J35" s="313"/>
      <c r="K35" s="313"/>
      <c r="L35" s="304"/>
      <c r="M35" s="304"/>
      <c r="N35" s="304"/>
      <c r="O35" s="304"/>
      <c r="P35" s="196"/>
      <c r="Q35" s="196"/>
      <c r="R35" s="196"/>
      <c r="S35" s="196"/>
      <c r="T35" s="196"/>
    </row>
    <row r="36" spans="2:20" s="194" customFormat="1" ht="18.75" hidden="1">
      <c r="B36" s="289" t="s">
        <v>311</v>
      </c>
      <c r="C36" s="196"/>
      <c r="D36" s="196"/>
      <c r="E36" s="196"/>
      <c r="F36" s="196"/>
      <c r="G36" s="196"/>
      <c r="H36" s="196"/>
      <c r="I36" s="196"/>
      <c r="J36" s="196"/>
      <c r="K36" s="196"/>
      <c r="L36" s="196"/>
      <c r="M36" s="196"/>
      <c r="N36" s="196"/>
      <c r="O36" s="196"/>
      <c r="P36" s="196"/>
      <c r="Q36" s="196"/>
      <c r="R36" s="196"/>
      <c r="S36" s="196"/>
      <c r="T36" s="196"/>
    </row>
    <row r="37" spans="2:20" s="194" customFormat="1" ht="18.75" hidden="1">
      <c r="B37" s="246" t="s">
        <v>323</v>
      </c>
      <c r="C37" s="196"/>
      <c r="D37" s="196"/>
      <c r="E37" s="196"/>
      <c r="F37" s="196"/>
      <c r="G37" s="196"/>
      <c r="H37" s="196"/>
      <c r="I37" s="196"/>
      <c r="J37" s="196"/>
      <c r="K37" s="196"/>
      <c r="L37" s="196"/>
      <c r="M37" s="196"/>
      <c r="N37" s="196"/>
      <c r="O37" s="196"/>
      <c r="P37" s="196"/>
      <c r="Q37" s="196"/>
      <c r="R37" s="196"/>
      <c r="S37" s="196"/>
      <c r="T37" s="196"/>
    </row>
    <row r="38" spans="2:20" ht="18">
      <c r="B38" s="192"/>
      <c r="C38" s="192"/>
      <c r="D38" s="192"/>
      <c r="E38" s="192"/>
      <c r="F38" s="192"/>
      <c r="G38" s="192"/>
      <c r="H38" s="192"/>
      <c r="I38" s="192"/>
      <c r="J38" s="192"/>
      <c r="K38" s="192"/>
      <c r="L38" s="192"/>
      <c r="M38" s="192"/>
      <c r="N38" s="192"/>
      <c r="O38" s="192"/>
      <c r="P38" s="192"/>
      <c r="Q38" s="192"/>
      <c r="R38" s="192"/>
      <c r="S38" s="192"/>
      <c r="T38" s="192"/>
    </row>
    <row r="39" spans="2:20" ht="18.75">
      <c r="B39" s="918" t="s">
        <v>352</v>
      </c>
      <c r="C39" s="918"/>
      <c r="D39" s="918"/>
      <c r="E39" s="918"/>
      <c r="F39" s="918"/>
      <c r="G39" s="918"/>
      <c r="H39" s="192"/>
      <c r="I39" s="192"/>
      <c r="J39" s="192"/>
      <c r="K39" s="192"/>
      <c r="L39" s="919" t="s">
        <v>353</v>
      </c>
      <c r="M39" s="919"/>
      <c r="N39" s="919"/>
      <c r="O39" s="919"/>
      <c r="P39" s="919"/>
      <c r="Q39" s="919"/>
      <c r="R39" s="919"/>
      <c r="S39" s="919"/>
      <c r="T39" s="919"/>
    </row>
    <row r="40" spans="2:20" ht="18.75">
      <c r="B40" s="192"/>
      <c r="C40" s="192"/>
      <c r="D40" s="192"/>
      <c r="E40" s="192"/>
      <c r="F40" s="192"/>
      <c r="G40" s="192"/>
      <c r="H40" s="311"/>
      <c r="I40" s="192"/>
      <c r="J40" s="192"/>
      <c r="K40" s="192"/>
      <c r="L40" s="192"/>
      <c r="M40" s="192"/>
      <c r="N40" s="192"/>
      <c r="O40" s="192"/>
      <c r="P40" s="192"/>
      <c r="Q40" s="192"/>
      <c r="R40" s="192"/>
      <c r="S40" s="192"/>
      <c r="T40" s="192"/>
    </row>
    <row r="41" spans="2:20" ht="18">
      <c r="B41" s="192"/>
      <c r="C41" s="192"/>
      <c r="D41" s="192"/>
      <c r="E41" s="192"/>
      <c r="F41" s="192"/>
      <c r="G41" s="192"/>
      <c r="H41" s="192"/>
      <c r="I41" s="192"/>
      <c r="J41" s="192"/>
      <c r="K41" s="192"/>
      <c r="L41" s="192"/>
      <c r="M41" s="192"/>
      <c r="N41" s="192"/>
      <c r="O41" s="192"/>
      <c r="P41" s="192"/>
      <c r="Q41" s="192"/>
      <c r="R41" s="192"/>
      <c r="S41" s="192"/>
      <c r="T41" s="192"/>
    </row>
  </sheetData>
  <sheetProtection/>
  <mergeCells count="41">
    <mergeCell ref="A2:D2"/>
    <mergeCell ref="C6:D6"/>
    <mergeCell ref="B39:G39"/>
    <mergeCell ref="L29:T29"/>
    <mergeCell ref="L30:T30"/>
    <mergeCell ref="L39:T39"/>
    <mergeCell ref="B30:G30"/>
    <mergeCell ref="O33:Q33"/>
    <mergeCell ref="B33:F33"/>
    <mergeCell ref="B29:G29"/>
    <mergeCell ref="A12:B12"/>
    <mergeCell ref="Q9:R9"/>
    <mergeCell ref="O9:P9"/>
    <mergeCell ref="L31:T31"/>
    <mergeCell ref="E9:E10"/>
    <mergeCell ref="M7:T7"/>
    <mergeCell ref="S9:T9"/>
    <mergeCell ref="A6:B10"/>
    <mergeCell ref="E7:L7"/>
    <mergeCell ref="K9:L9"/>
    <mergeCell ref="G8:L8"/>
    <mergeCell ref="M9:M10"/>
    <mergeCell ref="B31:F31"/>
    <mergeCell ref="A14:B14"/>
    <mergeCell ref="A13:B13"/>
    <mergeCell ref="A11:B11"/>
    <mergeCell ref="A1:D1"/>
    <mergeCell ref="A3:D3"/>
    <mergeCell ref="F5:O5"/>
    <mergeCell ref="O8:T8"/>
    <mergeCell ref="D7:D10"/>
    <mergeCell ref="C7:C10"/>
    <mergeCell ref="E6:T6"/>
    <mergeCell ref="F1:O4"/>
    <mergeCell ref="F9:F10"/>
    <mergeCell ref="N9:N10"/>
    <mergeCell ref="A4:D4"/>
    <mergeCell ref="M8:N8"/>
    <mergeCell ref="G9:H9"/>
    <mergeCell ref="I9:J9"/>
    <mergeCell ref="E8:F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2017-10-04T09:38:25Z</cp:lastPrinted>
  <dcterms:created xsi:type="dcterms:W3CDTF">2004-03-07T02:36:29Z</dcterms:created>
  <dcterms:modified xsi:type="dcterms:W3CDTF">2017-10-04T09:47:21Z</dcterms:modified>
  <cp:category/>
  <cp:version/>
  <cp:contentType/>
  <cp:contentStatus/>
</cp:coreProperties>
</file>